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192.168.0.100\share\共有\040)R7事業\1-050)　R7林業基金\①R7林業基金規程集・パンフ\R7HP\"/>
    </mc:Choice>
  </mc:AlternateContent>
  <xr:revisionPtr revIDLastSave="0" documentId="13_ncr:1_{D0E30B63-2B27-441C-9DDA-BDBC15D6A119}" xr6:coauthVersionLast="47" xr6:coauthVersionMax="47" xr10:uidLastSave="{00000000-0000-0000-0000-000000000000}"/>
  <bookViews>
    <workbookView xWindow="-28920" yWindow="-120" windowWidth="29040" windowHeight="15720" tabRatio="906" activeTab="1" xr2:uid="{00000000-000D-0000-FFFF-FFFF00000000}"/>
  </bookViews>
  <sheets>
    <sheet name="第１号様式 " sheetId="10" r:id="rId1"/>
    <sheet name="様式１－１計画書" sheetId="2" r:id="rId2"/>
    <sheet name="様式１－２明細(p1)" sheetId="4" r:id="rId3"/>
    <sheet name="様式１－２明細 (p2)" sheetId="5" r:id="rId4"/>
    <sheet name="様式１－２明細 (p3)" sheetId="6" r:id="rId5"/>
    <sheet name="第１－３明細" sheetId="7" r:id="rId6"/>
    <sheet name="第１号様式-4" sheetId="27" r:id="rId7"/>
    <sheet name="第1号様式-5" sheetId="26" r:id="rId8"/>
    <sheet name="別紙１経歴書" sheetId="12" r:id="rId9"/>
    <sheet name="第２様式号" sheetId="11" r:id="rId10"/>
    <sheet name="第３号様式" sheetId="20" r:id="rId11"/>
    <sheet name="第４号様式" sheetId="21" r:id="rId12"/>
    <sheet name="別紙２誓約書" sheetId="15" r:id="rId13"/>
    <sheet name="第５号様式" sheetId="22" r:id="rId14"/>
    <sheet name="第６号様式請求書" sheetId="17" r:id="rId15"/>
    <sheet name="第７号様式" sheetId="23" r:id="rId16"/>
    <sheet name="第８号様式" sheetId="24" r:id="rId17"/>
  </sheets>
  <definedNames>
    <definedName name="_xlnm.Print_Area" localSheetId="5">'第１－３明細'!$B$1:$G$38</definedName>
    <definedName name="_xlnm.Print_Area" localSheetId="0">'第１号様式 '!$A$1:$F$27</definedName>
    <definedName name="_xlnm.Print_Area" localSheetId="6">'第１号様式-4'!$A$1:$F$28</definedName>
    <definedName name="_xlnm.Print_Area" localSheetId="7">'第1号様式-5'!$A$1:$G$12</definedName>
    <definedName name="_xlnm.Print_Area" localSheetId="9">第２様式号!$A$1:$I$60</definedName>
    <definedName name="_xlnm.Print_Area" localSheetId="10">第３号様式!$A$1:$F$28</definedName>
    <definedName name="_xlnm.Print_Area" localSheetId="11">第４号様式!$A$1:$F$31</definedName>
    <definedName name="_xlnm.Print_Area" localSheetId="13">第５号様式!$A$1:$F$29</definedName>
    <definedName name="_xlnm.Print_Area" localSheetId="14">第６号様式請求書!$A$1:$J$45</definedName>
    <definedName name="_xlnm.Print_Area" localSheetId="15">第７号様式!$A$1:$F$28</definedName>
    <definedName name="_xlnm.Print_Area" localSheetId="16">第８号様式!$A$1:$F$28</definedName>
    <definedName name="_xlnm.Print_Area" localSheetId="8">別紙１経歴書!$A$1:$H$21</definedName>
    <definedName name="_xlnm.Print_Area" localSheetId="12">別紙２誓約書!$A$1:$D$24</definedName>
    <definedName name="_xlnm.Print_Area" localSheetId="1">'様式１－１計画書'!$A$1:$J$56</definedName>
    <definedName name="_xlnm.Print_Area" localSheetId="3">'様式１－２明細 (p2)'!$A$1:$L$76</definedName>
    <definedName name="_xlnm.Print_Area" localSheetId="4">'様式１－２明細 (p3)'!$A$1:$F$86</definedName>
    <definedName name="_xlnm.Print_Area" localSheetId="2">'様式１－２明細(p1)'!$A$1:$V$74</definedName>
    <definedName name="_xlnm.Print_Titles" localSheetId="3">'様式１－２明細 (p2)'!$A:$A</definedName>
    <definedName name="_xlnm.Print_Titles" localSheetId="2">'様式１－２明細(p1)'!$A:$A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7" i="2" l="1"/>
  <c r="I48" i="2"/>
  <c r="H48" i="2"/>
  <c r="U70" i="4"/>
  <c r="F68" i="5"/>
  <c r="N68" i="5" s="1"/>
  <c r="H70"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1" i="5"/>
  <c r="O9" i="5"/>
  <c r="F70"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9" i="5"/>
  <c r="F8" i="5"/>
  <c r="N8" i="5" s="1"/>
  <c r="N71" i="5"/>
  <c r="N70" i="4"/>
  <c r="N68" i="4"/>
  <c r="O70" i="4"/>
  <c r="Y11" i="4" l="1"/>
  <c r="Y13" i="4"/>
  <c r="Y15" i="4"/>
  <c r="Y17" i="4"/>
  <c r="Y19" i="4"/>
  <c r="Y21" i="4"/>
  <c r="Y23" i="4"/>
  <c r="Y25" i="4"/>
  <c r="Y27" i="4"/>
  <c r="Y29" i="4"/>
  <c r="Y31" i="4"/>
  <c r="Y33" i="4"/>
  <c r="Y35" i="4"/>
  <c r="Y37" i="4"/>
  <c r="Y39" i="4"/>
  <c r="Y41" i="4"/>
  <c r="Y43" i="4"/>
  <c r="Y45" i="4"/>
  <c r="Y47" i="4"/>
  <c r="Y49" i="4"/>
  <c r="Y51" i="4"/>
  <c r="Y53" i="4"/>
  <c r="Y55" i="4"/>
  <c r="Y57" i="4"/>
  <c r="Y59" i="4"/>
  <c r="Y61" i="4"/>
  <c r="Y63" i="4"/>
  <c r="Y65" i="4"/>
  <c r="Y67" i="4"/>
  <c r="Y69" i="4"/>
  <c r="Y70" i="4"/>
  <c r="Y71" i="4"/>
  <c r="Y9" i="4"/>
  <c r="X11" i="4"/>
  <c r="X13" i="4"/>
  <c r="X15" i="4"/>
  <c r="X17" i="4"/>
  <c r="X19" i="4"/>
  <c r="X21" i="4"/>
  <c r="X23" i="4"/>
  <c r="X25" i="4"/>
  <c r="X27" i="4"/>
  <c r="X29" i="4"/>
  <c r="X31" i="4"/>
  <c r="X33" i="4"/>
  <c r="X35" i="4"/>
  <c r="X37" i="4"/>
  <c r="X39" i="4"/>
  <c r="X41" i="4"/>
  <c r="X43" i="4"/>
  <c r="X45" i="4"/>
  <c r="X47" i="4"/>
  <c r="X49" i="4"/>
  <c r="X51" i="4"/>
  <c r="X53" i="4"/>
  <c r="X55" i="4"/>
  <c r="X57" i="4"/>
  <c r="X59" i="4"/>
  <c r="X61" i="4"/>
  <c r="X63" i="4"/>
  <c r="X65" i="4"/>
  <c r="X67" i="4"/>
  <c r="X69" i="4"/>
  <c r="X71" i="4"/>
  <c r="N8" i="4"/>
  <c r="X8" i="4" s="1"/>
  <c r="X9" i="4"/>
  <c r="F43" i="2" l="1"/>
  <c r="L70" i="5"/>
  <c r="D68" i="5"/>
  <c r="E68" i="5"/>
  <c r="G68" i="5"/>
  <c r="H68" i="5"/>
  <c r="I68" i="5" s="1"/>
  <c r="J68" i="5"/>
  <c r="J73" i="5" s="1" a="1"/>
  <c r="J73" i="5" s="1"/>
  <c r="F51" i="2" s="1"/>
  <c r="K68" i="5"/>
  <c r="A69" i="5"/>
  <c r="A68" i="5" s="1"/>
  <c r="E69" i="5"/>
  <c r="G69" i="5"/>
  <c r="I69" i="5"/>
  <c r="K69" i="5"/>
  <c r="D70" i="5"/>
  <c r="E70" i="5" s="1"/>
  <c r="N70" i="5"/>
  <c r="J70" i="5"/>
  <c r="K70" i="5" s="1"/>
  <c r="A71" i="5"/>
  <c r="A70" i="5" s="1"/>
  <c r="E71" i="5"/>
  <c r="G71" i="5"/>
  <c r="I71" i="5"/>
  <c r="K71" i="5"/>
  <c r="A68" i="4"/>
  <c r="B68" i="4"/>
  <c r="C68" i="4"/>
  <c r="E68" i="4"/>
  <c r="F68" i="4"/>
  <c r="G68" i="4"/>
  <c r="I68" i="4"/>
  <c r="J68" i="4"/>
  <c r="K68" i="4"/>
  <c r="L68" i="4"/>
  <c r="M68" i="4"/>
  <c r="X68" i="4"/>
  <c r="O68" i="4"/>
  <c r="Y68" i="4" s="1"/>
  <c r="Q68" i="4"/>
  <c r="R68" i="4" s="1"/>
  <c r="T68" i="4"/>
  <c r="U68" i="4"/>
  <c r="D69" i="4"/>
  <c r="H69" i="4"/>
  <c r="P69" i="4"/>
  <c r="R69" i="4"/>
  <c r="V69" i="4"/>
  <c r="A70" i="4"/>
  <c r="B70" i="4"/>
  <c r="C70" i="4"/>
  <c r="E70" i="4"/>
  <c r="F70" i="4"/>
  <c r="G70" i="4"/>
  <c r="I70" i="4"/>
  <c r="J70" i="4"/>
  <c r="K70" i="4"/>
  <c r="L70" i="4"/>
  <c r="M70" i="4"/>
  <c r="X70" i="4"/>
  <c r="Q70" i="4"/>
  <c r="R70" i="4" s="1"/>
  <c r="T70" i="4"/>
  <c r="V70" i="4"/>
  <c r="D71" i="4"/>
  <c r="H71" i="4"/>
  <c r="P71" i="4"/>
  <c r="Z71" i="4" s="1"/>
  <c r="R71" i="4"/>
  <c r="V71" i="4"/>
  <c r="A11" i="5"/>
  <c r="A10" i="5" s="1"/>
  <c r="A13" i="5"/>
  <c r="A12" i="5" s="1"/>
  <c r="A15" i="5"/>
  <c r="A14" i="5" s="1"/>
  <c r="A17" i="5"/>
  <c r="A16" i="5" s="1"/>
  <c r="A19" i="5"/>
  <c r="A18" i="5" s="1"/>
  <c r="A21" i="5"/>
  <c r="A20" i="5" s="1"/>
  <c r="A23" i="5"/>
  <c r="A22" i="5" s="1"/>
  <c r="A25" i="5"/>
  <c r="A24" i="5" s="1"/>
  <c r="A27" i="5"/>
  <c r="A26" i="5" s="1"/>
  <c r="A29" i="5"/>
  <c r="A28" i="5" s="1"/>
  <c r="A31" i="5"/>
  <c r="A30" i="5" s="1"/>
  <c r="A33" i="5"/>
  <c r="A32" i="5" s="1"/>
  <c r="A35" i="5"/>
  <c r="A34" i="5" s="1"/>
  <c r="A37" i="5"/>
  <c r="A36" i="5" s="1"/>
  <c r="A39" i="5"/>
  <c r="A38" i="5" s="1"/>
  <c r="A41" i="5"/>
  <c r="A40" i="5" s="1"/>
  <c r="A43" i="5"/>
  <c r="A42" i="5" s="1"/>
  <c r="A45" i="5"/>
  <c r="A44" i="5" s="1"/>
  <c r="A47" i="5"/>
  <c r="A46" i="5" s="1"/>
  <c r="A49" i="5"/>
  <c r="A48" i="5" s="1"/>
  <c r="A51" i="5"/>
  <c r="A50" i="5" s="1"/>
  <c r="A53" i="5"/>
  <c r="A52" i="5" s="1"/>
  <c r="A55" i="5"/>
  <c r="A54" i="5" s="1"/>
  <c r="A57" i="5"/>
  <c r="A56" i="5" s="1"/>
  <c r="A59" i="5"/>
  <c r="A58" i="5" s="1"/>
  <c r="A61" i="5"/>
  <c r="A60" i="5" s="1"/>
  <c r="A63" i="5"/>
  <c r="A62" i="5" s="1"/>
  <c r="A65" i="5"/>
  <c r="A64" i="5" s="1"/>
  <c r="A67" i="5"/>
  <c r="A66" i="5" s="1"/>
  <c r="A9" i="5"/>
  <c r="A8" i="5" s="1"/>
  <c r="E71" i="6"/>
  <c r="E69" i="6"/>
  <c r="C83" i="6"/>
  <c r="J72" i="5" a="1"/>
  <c r="J72" i="5" s="1"/>
  <c r="F50" i="2" s="1"/>
  <c r="A10" i="4"/>
  <c r="B10" i="4"/>
  <c r="C10" i="4"/>
  <c r="E10" i="4"/>
  <c r="F10" i="4"/>
  <c r="G10" i="4"/>
  <c r="I10" i="4"/>
  <c r="J10" i="4"/>
  <c r="K10" i="4"/>
  <c r="L10" i="4"/>
  <c r="M10" i="4"/>
  <c r="N10" i="4"/>
  <c r="X10" i="4" s="1"/>
  <c r="O10" i="4"/>
  <c r="Y10" i="4" s="1"/>
  <c r="Q10" i="4"/>
  <c r="R10" i="4" s="1"/>
  <c r="T10" i="4"/>
  <c r="U10" i="4"/>
  <c r="V10" i="4" s="1"/>
  <c r="D11" i="4"/>
  <c r="H11" i="4"/>
  <c r="P11" i="4"/>
  <c r="Z11" i="4" s="1"/>
  <c r="R11" i="4"/>
  <c r="V11" i="4"/>
  <c r="A12" i="4"/>
  <c r="B12" i="4"/>
  <c r="C12" i="4"/>
  <c r="E12" i="4"/>
  <c r="F12" i="4"/>
  <c r="G12" i="4"/>
  <c r="I12" i="4"/>
  <c r="J12" i="4"/>
  <c r="K12" i="4"/>
  <c r="L12" i="4"/>
  <c r="M12" i="4"/>
  <c r="N12" i="4"/>
  <c r="X12" i="4" s="1"/>
  <c r="O12" i="4"/>
  <c r="Y12" i="4" s="1"/>
  <c r="Q12" i="4"/>
  <c r="R12" i="4" s="1"/>
  <c r="T12" i="4"/>
  <c r="U12" i="4"/>
  <c r="V12" i="4" s="1"/>
  <c r="D13" i="4"/>
  <c r="H13" i="4"/>
  <c r="P13" i="4"/>
  <c r="Z13" i="4" s="1"/>
  <c r="R13" i="4"/>
  <c r="V13" i="4"/>
  <c r="A14" i="4"/>
  <c r="B14" i="4"/>
  <c r="C14" i="4"/>
  <c r="E14" i="4"/>
  <c r="F14" i="4"/>
  <c r="G14" i="4"/>
  <c r="I14" i="4"/>
  <c r="J14" i="4"/>
  <c r="K14" i="4"/>
  <c r="L14" i="4"/>
  <c r="M14" i="4"/>
  <c r="N14" i="4"/>
  <c r="X14" i="4" s="1"/>
  <c r="O14" i="4"/>
  <c r="Y14" i="4" s="1"/>
  <c r="Q14" i="4"/>
  <c r="R14" i="4" s="1"/>
  <c r="T14" i="4"/>
  <c r="U14" i="4"/>
  <c r="V14" i="4" s="1"/>
  <c r="D15" i="4"/>
  <c r="H15" i="4"/>
  <c r="P15" i="4"/>
  <c r="Z15" i="4" s="1"/>
  <c r="R15" i="4"/>
  <c r="V15" i="4"/>
  <c r="A16" i="4"/>
  <c r="B16" i="4"/>
  <c r="C16" i="4"/>
  <c r="E16" i="4"/>
  <c r="F16" i="4"/>
  <c r="G16" i="4"/>
  <c r="I16" i="4"/>
  <c r="J16" i="4"/>
  <c r="K16" i="4"/>
  <c r="L16" i="4"/>
  <c r="M16" i="4"/>
  <c r="N16" i="4"/>
  <c r="X16" i="4" s="1"/>
  <c r="O16" i="4"/>
  <c r="Y16" i="4" s="1"/>
  <c r="Q16" i="4"/>
  <c r="R16" i="4" s="1"/>
  <c r="T16" i="4"/>
  <c r="U16" i="4"/>
  <c r="V16" i="4" s="1"/>
  <c r="D17" i="4"/>
  <c r="H17" i="4"/>
  <c r="P17" i="4"/>
  <c r="Z17" i="4" s="1"/>
  <c r="R17" i="4"/>
  <c r="V17" i="4"/>
  <c r="A18" i="4"/>
  <c r="B18" i="4"/>
  <c r="C18" i="4"/>
  <c r="E18" i="4"/>
  <c r="F18" i="4"/>
  <c r="G18" i="4"/>
  <c r="I18" i="4"/>
  <c r="J18" i="4"/>
  <c r="K18" i="4"/>
  <c r="L18" i="4"/>
  <c r="M18" i="4"/>
  <c r="N18" i="4"/>
  <c r="X18" i="4" s="1"/>
  <c r="O18" i="4"/>
  <c r="Y18" i="4" s="1"/>
  <c r="Q18" i="4"/>
  <c r="R18" i="4" s="1"/>
  <c r="T18" i="4"/>
  <c r="U18" i="4"/>
  <c r="V18" i="4" s="1"/>
  <c r="D19" i="4"/>
  <c r="H19" i="4"/>
  <c r="P19" i="4"/>
  <c r="Z19" i="4" s="1"/>
  <c r="R19" i="4"/>
  <c r="V19" i="4"/>
  <c r="A20" i="4"/>
  <c r="B20" i="4"/>
  <c r="C20" i="4"/>
  <c r="E20" i="4"/>
  <c r="F20" i="4"/>
  <c r="G20" i="4"/>
  <c r="I20" i="4"/>
  <c r="J20" i="4"/>
  <c r="K20" i="4"/>
  <c r="L20" i="4"/>
  <c r="M20" i="4"/>
  <c r="N20" i="4"/>
  <c r="X20" i="4" s="1"/>
  <c r="O20" i="4"/>
  <c r="Y20" i="4" s="1"/>
  <c r="Q20" i="4"/>
  <c r="R20" i="4" s="1"/>
  <c r="T20" i="4"/>
  <c r="U20" i="4"/>
  <c r="V20" i="4" s="1"/>
  <c r="D21" i="4"/>
  <c r="H21" i="4"/>
  <c r="P21" i="4"/>
  <c r="Z21" i="4" s="1"/>
  <c r="R21" i="4"/>
  <c r="V21" i="4"/>
  <c r="A22" i="4"/>
  <c r="B22" i="4"/>
  <c r="C22" i="4"/>
  <c r="E22" i="4"/>
  <c r="F22" i="4"/>
  <c r="G22" i="4"/>
  <c r="I22" i="4"/>
  <c r="J22" i="4"/>
  <c r="K22" i="4"/>
  <c r="L22" i="4"/>
  <c r="M22" i="4"/>
  <c r="N22" i="4"/>
  <c r="X22" i="4" s="1"/>
  <c r="O22" i="4"/>
  <c r="Y22" i="4" s="1"/>
  <c r="Q22" i="4"/>
  <c r="R22" i="4" s="1"/>
  <c r="T22" i="4"/>
  <c r="U22" i="4"/>
  <c r="V22" i="4" s="1"/>
  <c r="D23" i="4"/>
  <c r="H23" i="4"/>
  <c r="P23" i="4"/>
  <c r="Z23" i="4" s="1"/>
  <c r="R23" i="4"/>
  <c r="V23" i="4"/>
  <c r="A24" i="4"/>
  <c r="B24" i="4"/>
  <c r="C24" i="4"/>
  <c r="E24" i="4"/>
  <c r="F24" i="4"/>
  <c r="G24" i="4"/>
  <c r="I24" i="4"/>
  <c r="J24" i="4"/>
  <c r="K24" i="4"/>
  <c r="L24" i="4"/>
  <c r="M24" i="4"/>
  <c r="N24" i="4"/>
  <c r="X24" i="4" s="1"/>
  <c r="O24" i="4"/>
  <c r="Y24" i="4" s="1"/>
  <c r="Q24" i="4"/>
  <c r="R24" i="4" s="1"/>
  <c r="T24" i="4"/>
  <c r="U24" i="4"/>
  <c r="V24" i="4" s="1"/>
  <c r="D25" i="4"/>
  <c r="H25" i="4"/>
  <c r="P25" i="4"/>
  <c r="Z25" i="4" s="1"/>
  <c r="R25" i="4"/>
  <c r="V25" i="4"/>
  <c r="A26" i="4"/>
  <c r="B26" i="4"/>
  <c r="C26" i="4"/>
  <c r="E26" i="4"/>
  <c r="F26" i="4"/>
  <c r="G26" i="4"/>
  <c r="I26" i="4"/>
  <c r="J26" i="4"/>
  <c r="K26" i="4"/>
  <c r="L26" i="4"/>
  <c r="M26" i="4"/>
  <c r="N26" i="4"/>
  <c r="X26" i="4" s="1"/>
  <c r="O26" i="4"/>
  <c r="Y26" i="4" s="1"/>
  <c r="Q26" i="4"/>
  <c r="R26" i="4" s="1"/>
  <c r="T26" i="4"/>
  <c r="U26" i="4"/>
  <c r="V26" i="4" s="1"/>
  <c r="D27" i="4"/>
  <c r="H27" i="4"/>
  <c r="P27" i="4"/>
  <c r="Z27" i="4" s="1"/>
  <c r="R27" i="4"/>
  <c r="V27" i="4"/>
  <c r="A28" i="4"/>
  <c r="B28" i="4"/>
  <c r="C28" i="4"/>
  <c r="E28" i="4"/>
  <c r="F28" i="4"/>
  <c r="G28" i="4"/>
  <c r="I28" i="4"/>
  <c r="J28" i="4"/>
  <c r="K28" i="4"/>
  <c r="L28" i="4"/>
  <c r="M28" i="4"/>
  <c r="N28" i="4"/>
  <c r="X28" i="4" s="1"/>
  <c r="O28" i="4"/>
  <c r="Y28" i="4" s="1"/>
  <c r="Q28" i="4"/>
  <c r="R28" i="4" s="1"/>
  <c r="T28" i="4"/>
  <c r="U28" i="4"/>
  <c r="V28" i="4" s="1"/>
  <c r="D29" i="4"/>
  <c r="H29" i="4"/>
  <c r="P29" i="4"/>
  <c r="Z29" i="4" s="1"/>
  <c r="R29" i="4"/>
  <c r="V29" i="4"/>
  <c r="A30" i="4"/>
  <c r="B30" i="4"/>
  <c r="C30" i="4"/>
  <c r="E30" i="4"/>
  <c r="F30" i="4"/>
  <c r="G30" i="4"/>
  <c r="I30" i="4"/>
  <c r="J30" i="4"/>
  <c r="K30" i="4"/>
  <c r="L30" i="4"/>
  <c r="M30" i="4"/>
  <c r="N30" i="4"/>
  <c r="X30" i="4" s="1"/>
  <c r="O30" i="4"/>
  <c r="Y30" i="4" s="1"/>
  <c r="Q30" i="4"/>
  <c r="R30" i="4" s="1"/>
  <c r="T30" i="4"/>
  <c r="U30" i="4"/>
  <c r="V30" i="4" s="1"/>
  <c r="D31" i="4"/>
  <c r="H31" i="4"/>
  <c r="P31" i="4"/>
  <c r="Z31" i="4" s="1"/>
  <c r="R31" i="4"/>
  <c r="V31" i="4"/>
  <c r="A32" i="4"/>
  <c r="B32" i="4"/>
  <c r="C32" i="4"/>
  <c r="E32" i="4"/>
  <c r="F32" i="4"/>
  <c r="G32" i="4"/>
  <c r="I32" i="4"/>
  <c r="J32" i="4"/>
  <c r="K32" i="4"/>
  <c r="L32" i="4"/>
  <c r="M32" i="4"/>
  <c r="N32" i="4"/>
  <c r="X32" i="4" s="1"/>
  <c r="O32" i="4"/>
  <c r="Y32" i="4" s="1"/>
  <c r="Q32" i="4"/>
  <c r="R32" i="4" s="1"/>
  <c r="T32" i="4"/>
  <c r="U32" i="4"/>
  <c r="V32" i="4" s="1"/>
  <c r="D33" i="4"/>
  <c r="H33" i="4"/>
  <c r="P33" i="4"/>
  <c r="Z33" i="4" s="1"/>
  <c r="R33" i="4"/>
  <c r="V33" i="4"/>
  <c r="A34" i="4"/>
  <c r="B34" i="4"/>
  <c r="C34" i="4"/>
  <c r="E34" i="4"/>
  <c r="F34" i="4"/>
  <c r="G34" i="4"/>
  <c r="I34" i="4"/>
  <c r="J34" i="4"/>
  <c r="K34" i="4"/>
  <c r="L34" i="4"/>
  <c r="M34" i="4"/>
  <c r="N34" i="4"/>
  <c r="X34" i="4" s="1"/>
  <c r="O34" i="4"/>
  <c r="Y34" i="4" s="1"/>
  <c r="Q34" i="4"/>
  <c r="R34" i="4" s="1"/>
  <c r="T34" i="4"/>
  <c r="U34" i="4"/>
  <c r="V34" i="4" s="1"/>
  <c r="D35" i="4"/>
  <c r="H35" i="4"/>
  <c r="P35" i="4"/>
  <c r="Z35" i="4" s="1"/>
  <c r="R35" i="4"/>
  <c r="V35" i="4"/>
  <c r="A36" i="4"/>
  <c r="B36" i="4"/>
  <c r="C36" i="4"/>
  <c r="E36" i="4"/>
  <c r="F36" i="4"/>
  <c r="G36" i="4"/>
  <c r="I36" i="4"/>
  <c r="J36" i="4"/>
  <c r="K36" i="4"/>
  <c r="L36" i="4"/>
  <c r="M36" i="4"/>
  <c r="N36" i="4"/>
  <c r="X36" i="4" s="1"/>
  <c r="O36" i="4"/>
  <c r="Y36" i="4" s="1"/>
  <c r="Q36" i="4"/>
  <c r="R36" i="4" s="1"/>
  <c r="T36" i="4"/>
  <c r="U36" i="4"/>
  <c r="V36" i="4" s="1"/>
  <c r="D37" i="4"/>
  <c r="H37" i="4"/>
  <c r="P37" i="4"/>
  <c r="Z37" i="4" s="1"/>
  <c r="R37" i="4"/>
  <c r="V37" i="4"/>
  <c r="A38" i="4"/>
  <c r="B38" i="4"/>
  <c r="C38" i="4"/>
  <c r="E38" i="4"/>
  <c r="F38" i="4"/>
  <c r="G38" i="4"/>
  <c r="I38" i="4"/>
  <c r="J38" i="4"/>
  <c r="K38" i="4"/>
  <c r="L38" i="4"/>
  <c r="M38" i="4"/>
  <c r="N38" i="4"/>
  <c r="X38" i="4" s="1"/>
  <c r="O38" i="4"/>
  <c r="Y38" i="4" s="1"/>
  <c r="Q38" i="4"/>
  <c r="R38" i="4" s="1"/>
  <c r="T38" i="4"/>
  <c r="U38" i="4"/>
  <c r="V38" i="4" s="1"/>
  <c r="D39" i="4"/>
  <c r="H39" i="4"/>
  <c r="P39" i="4"/>
  <c r="Z39" i="4" s="1"/>
  <c r="R39" i="4"/>
  <c r="V39" i="4"/>
  <c r="A40" i="4"/>
  <c r="B40" i="4"/>
  <c r="C40" i="4"/>
  <c r="E40" i="4"/>
  <c r="F40" i="4"/>
  <c r="G40" i="4"/>
  <c r="I40" i="4"/>
  <c r="J40" i="4"/>
  <c r="K40" i="4"/>
  <c r="L40" i="4"/>
  <c r="M40" i="4"/>
  <c r="N40" i="4"/>
  <c r="X40" i="4" s="1"/>
  <c r="O40" i="4"/>
  <c r="Y40" i="4" s="1"/>
  <c r="Q40" i="4"/>
  <c r="R40" i="4" s="1"/>
  <c r="T40" i="4"/>
  <c r="U40" i="4"/>
  <c r="V40" i="4" s="1"/>
  <c r="D41" i="4"/>
  <c r="H41" i="4"/>
  <c r="P41" i="4"/>
  <c r="Z41" i="4" s="1"/>
  <c r="R41" i="4"/>
  <c r="V41" i="4"/>
  <c r="A42" i="4"/>
  <c r="B42" i="4"/>
  <c r="C42" i="4"/>
  <c r="E42" i="4"/>
  <c r="F42" i="4"/>
  <c r="G42" i="4"/>
  <c r="I42" i="4"/>
  <c r="J42" i="4"/>
  <c r="K42" i="4"/>
  <c r="L42" i="4"/>
  <c r="M42" i="4"/>
  <c r="N42" i="4"/>
  <c r="X42" i="4" s="1"/>
  <c r="O42" i="4"/>
  <c r="Y42" i="4" s="1"/>
  <c r="Q42" i="4"/>
  <c r="R42" i="4" s="1"/>
  <c r="T42" i="4"/>
  <c r="U42" i="4"/>
  <c r="V42" i="4" s="1"/>
  <c r="D43" i="4"/>
  <c r="H43" i="4"/>
  <c r="P43" i="4"/>
  <c r="Z43" i="4" s="1"/>
  <c r="R43" i="4"/>
  <c r="V43" i="4"/>
  <c r="A44" i="4"/>
  <c r="B44" i="4"/>
  <c r="C44" i="4"/>
  <c r="E44" i="4"/>
  <c r="F44" i="4"/>
  <c r="G44" i="4"/>
  <c r="I44" i="4"/>
  <c r="J44" i="4"/>
  <c r="K44" i="4"/>
  <c r="L44" i="4"/>
  <c r="M44" i="4"/>
  <c r="N44" i="4"/>
  <c r="X44" i="4" s="1"/>
  <c r="O44" i="4"/>
  <c r="Y44" i="4" s="1"/>
  <c r="Q44" i="4"/>
  <c r="R44" i="4" s="1"/>
  <c r="T44" i="4"/>
  <c r="U44" i="4"/>
  <c r="V44" i="4" s="1"/>
  <c r="D45" i="4"/>
  <c r="H45" i="4"/>
  <c r="P45" i="4"/>
  <c r="Z45" i="4" s="1"/>
  <c r="R45" i="4"/>
  <c r="V45" i="4"/>
  <c r="A46" i="4"/>
  <c r="B46" i="4"/>
  <c r="C46" i="4"/>
  <c r="E46" i="4"/>
  <c r="F46" i="4"/>
  <c r="G46" i="4"/>
  <c r="I46" i="4"/>
  <c r="J46" i="4"/>
  <c r="K46" i="4"/>
  <c r="L46" i="4"/>
  <c r="M46" i="4"/>
  <c r="N46" i="4"/>
  <c r="X46" i="4" s="1"/>
  <c r="O46" i="4"/>
  <c r="Y46" i="4" s="1"/>
  <c r="Q46" i="4"/>
  <c r="R46" i="4" s="1"/>
  <c r="T46" i="4"/>
  <c r="U46" i="4"/>
  <c r="V46" i="4" s="1"/>
  <c r="D47" i="4"/>
  <c r="H47" i="4"/>
  <c r="P47" i="4"/>
  <c r="Z47" i="4" s="1"/>
  <c r="R47" i="4"/>
  <c r="V47" i="4"/>
  <c r="A48" i="4"/>
  <c r="B48" i="4"/>
  <c r="C48" i="4"/>
  <c r="E48" i="4"/>
  <c r="F48" i="4"/>
  <c r="G48" i="4"/>
  <c r="I48" i="4"/>
  <c r="J48" i="4"/>
  <c r="K48" i="4"/>
  <c r="L48" i="4"/>
  <c r="M48" i="4"/>
  <c r="N48" i="4"/>
  <c r="X48" i="4" s="1"/>
  <c r="O48" i="4"/>
  <c r="Y48" i="4" s="1"/>
  <c r="Q48" i="4"/>
  <c r="R48" i="4" s="1"/>
  <c r="T48" i="4"/>
  <c r="U48" i="4"/>
  <c r="V48" i="4" s="1"/>
  <c r="D49" i="4"/>
  <c r="H49" i="4"/>
  <c r="P49" i="4"/>
  <c r="Z49" i="4" s="1"/>
  <c r="R49" i="4"/>
  <c r="V49" i="4"/>
  <c r="A50" i="4"/>
  <c r="B50" i="4"/>
  <c r="C50" i="4"/>
  <c r="E50" i="4"/>
  <c r="F50" i="4"/>
  <c r="G50" i="4"/>
  <c r="I50" i="4"/>
  <c r="J50" i="4"/>
  <c r="K50" i="4"/>
  <c r="L50" i="4"/>
  <c r="M50" i="4"/>
  <c r="N50" i="4"/>
  <c r="X50" i="4" s="1"/>
  <c r="O50" i="4"/>
  <c r="Y50" i="4" s="1"/>
  <c r="Q50" i="4"/>
  <c r="R50" i="4" s="1"/>
  <c r="T50" i="4"/>
  <c r="U50" i="4"/>
  <c r="V50" i="4" s="1"/>
  <c r="D51" i="4"/>
  <c r="H51" i="4"/>
  <c r="P51" i="4"/>
  <c r="Z51" i="4" s="1"/>
  <c r="R51" i="4"/>
  <c r="V51" i="4"/>
  <c r="A52" i="4"/>
  <c r="B52" i="4"/>
  <c r="C52" i="4"/>
  <c r="E52" i="4"/>
  <c r="F52" i="4"/>
  <c r="G52" i="4"/>
  <c r="I52" i="4"/>
  <c r="J52" i="4"/>
  <c r="K52" i="4"/>
  <c r="L52" i="4"/>
  <c r="M52" i="4"/>
  <c r="N52" i="4"/>
  <c r="X52" i="4" s="1"/>
  <c r="O52" i="4"/>
  <c r="Y52" i="4" s="1"/>
  <c r="Q52" i="4"/>
  <c r="R52" i="4" s="1"/>
  <c r="T52" i="4"/>
  <c r="U52" i="4"/>
  <c r="V52" i="4" s="1"/>
  <c r="D53" i="4"/>
  <c r="H53" i="4"/>
  <c r="P53" i="4"/>
  <c r="Z53" i="4" s="1"/>
  <c r="R53" i="4"/>
  <c r="V53" i="4"/>
  <c r="A54" i="4"/>
  <c r="B54" i="4"/>
  <c r="C54" i="4"/>
  <c r="E54" i="4"/>
  <c r="F54" i="4"/>
  <c r="G54" i="4"/>
  <c r="I54" i="4"/>
  <c r="J54" i="4"/>
  <c r="K54" i="4"/>
  <c r="L54" i="4"/>
  <c r="M54" i="4"/>
  <c r="N54" i="4"/>
  <c r="X54" i="4" s="1"/>
  <c r="O54" i="4"/>
  <c r="Y54" i="4" s="1"/>
  <c r="Q54" i="4"/>
  <c r="R54" i="4" s="1"/>
  <c r="T54" i="4"/>
  <c r="U54" i="4"/>
  <c r="V54" i="4" s="1"/>
  <c r="D55" i="4"/>
  <c r="H55" i="4"/>
  <c r="P55" i="4"/>
  <c r="Z55" i="4" s="1"/>
  <c r="R55" i="4"/>
  <c r="V55" i="4"/>
  <c r="A56" i="4"/>
  <c r="B56" i="4"/>
  <c r="C56" i="4"/>
  <c r="E56" i="4"/>
  <c r="F56" i="4"/>
  <c r="G56" i="4"/>
  <c r="I56" i="4"/>
  <c r="J56" i="4"/>
  <c r="K56" i="4"/>
  <c r="L56" i="4"/>
  <c r="M56" i="4"/>
  <c r="N56" i="4"/>
  <c r="X56" i="4" s="1"/>
  <c r="O56" i="4"/>
  <c r="Y56" i="4" s="1"/>
  <c r="Q56" i="4"/>
  <c r="R56" i="4" s="1"/>
  <c r="T56" i="4"/>
  <c r="U56" i="4"/>
  <c r="V56" i="4" s="1"/>
  <c r="D57" i="4"/>
  <c r="H57" i="4"/>
  <c r="P57" i="4"/>
  <c r="Z57" i="4" s="1"/>
  <c r="R57" i="4"/>
  <c r="V57" i="4"/>
  <c r="A58" i="4"/>
  <c r="B58" i="4"/>
  <c r="C58" i="4"/>
  <c r="E58" i="4"/>
  <c r="F58" i="4"/>
  <c r="G58" i="4"/>
  <c r="I58" i="4"/>
  <c r="J58" i="4"/>
  <c r="K58" i="4"/>
  <c r="L58" i="4"/>
  <c r="M58" i="4"/>
  <c r="N58" i="4"/>
  <c r="X58" i="4" s="1"/>
  <c r="O58" i="4"/>
  <c r="Y58" i="4" s="1"/>
  <c r="Q58" i="4"/>
  <c r="R58" i="4" s="1"/>
  <c r="T58" i="4"/>
  <c r="U58" i="4"/>
  <c r="V58" i="4" s="1"/>
  <c r="D59" i="4"/>
  <c r="H59" i="4"/>
  <c r="P59" i="4"/>
  <c r="Z59" i="4" s="1"/>
  <c r="R59" i="4"/>
  <c r="V59" i="4"/>
  <c r="A60" i="4"/>
  <c r="B60" i="4"/>
  <c r="C60" i="4"/>
  <c r="E60" i="4"/>
  <c r="F60" i="4"/>
  <c r="G60" i="4"/>
  <c r="I60" i="4"/>
  <c r="J60" i="4"/>
  <c r="K60" i="4"/>
  <c r="L60" i="4"/>
  <c r="M60" i="4"/>
  <c r="N60" i="4"/>
  <c r="X60" i="4" s="1"/>
  <c r="O60" i="4"/>
  <c r="Y60" i="4" s="1"/>
  <c r="Q60" i="4"/>
  <c r="R60" i="4" s="1"/>
  <c r="T60" i="4"/>
  <c r="U60" i="4"/>
  <c r="V60" i="4" s="1"/>
  <c r="D61" i="4"/>
  <c r="H61" i="4"/>
  <c r="P61" i="4"/>
  <c r="Z61" i="4" s="1"/>
  <c r="R61" i="4"/>
  <c r="V61" i="4"/>
  <c r="A62" i="4"/>
  <c r="B62" i="4"/>
  <c r="C62" i="4"/>
  <c r="E62" i="4"/>
  <c r="F62" i="4"/>
  <c r="G62" i="4"/>
  <c r="I62" i="4"/>
  <c r="J62" i="4"/>
  <c r="K62" i="4"/>
  <c r="L62" i="4"/>
  <c r="M62" i="4"/>
  <c r="N62" i="4"/>
  <c r="X62" i="4" s="1"/>
  <c r="O62" i="4"/>
  <c r="Y62" i="4" s="1"/>
  <c r="Q62" i="4"/>
  <c r="R62" i="4" s="1"/>
  <c r="T62" i="4"/>
  <c r="U62" i="4"/>
  <c r="V62" i="4" s="1"/>
  <c r="D63" i="4"/>
  <c r="H63" i="4"/>
  <c r="P63" i="4"/>
  <c r="Z63" i="4" s="1"/>
  <c r="R63" i="4"/>
  <c r="V63" i="4"/>
  <c r="A64" i="4"/>
  <c r="B64" i="4"/>
  <c r="C64" i="4"/>
  <c r="E64" i="4"/>
  <c r="F64" i="4"/>
  <c r="G64" i="4"/>
  <c r="I64" i="4"/>
  <c r="J64" i="4"/>
  <c r="K64" i="4"/>
  <c r="L64" i="4"/>
  <c r="M64" i="4"/>
  <c r="N64" i="4"/>
  <c r="X64" i="4" s="1"/>
  <c r="O64" i="4"/>
  <c r="Y64" i="4" s="1"/>
  <c r="Q64" i="4"/>
  <c r="R64" i="4" s="1"/>
  <c r="T64" i="4"/>
  <c r="U64" i="4"/>
  <c r="V64" i="4" s="1"/>
  <c r="D65" i="4"/>
  <c r="H65" i="4"/>
  <c r="P65" i="4"/>
  <c r="Z65" i="4" s="1"/>
  <c r="R65" i="4"/>
  <c r="V65" i="4"/>
  <c r="A66" i="4"/>
  <c r="B66" i="4"/>
  <c r="C66" i="4"/>
  <c r="E66" i="4"/>
  <c r="F66" i="4"/>
  <c r="G66" i="4"/>
  <c r="I66" i="4"/>
  <c r="J66" i="4"/>
  <c r="K66" i="4"/>
  <c r="L66" i="4"/>
  <c r="M66" i="4"/>
  <c r="N66" i="4"/>
  <c r="X66" i="4" s="1"/>
  <c r="O66" i="4"/>
  <c r="Y66" i="4" s="1"/>
  <c r="Q66" i="4"/>
  <c r="R66" i="4" s="1"/>
  <c r="T66" i="4"/>
  <c r="U66" i="4"/>
  <c r="V66" i="4" s="1"/>
  <c r="D67" i="4"/>
  <c r="H67" i="4"/>
  <c r="P67" i="4"/>
  <c r="Z67" i="4" s="1"/>
  <c r="R67" i="4"/>
  <c r="V67" i="4"/>
  <c r="Q8" i="4"/>
  <c r="R8" i="4" s="1"/>
  <c r="R9" i="4"/>
  <c r="P9" i="4"/>
  <c r="D10" i="5"/>
  <c r="E10" i="5" s="1"/>
  <c r="F10" i="5"/>
  <c r="G10" i="5" s="1"/>
  <c r="H10" i="5"/>
  <c r="J10" i="5"/>
  <c r="K10" i="5"/>
  <c r="L10" i="5"/>
  <c r="E11" i="5"/>
  <c r="G11" i="5"/>
  <c r="I11" i="5"/>
  <c r="K11" i="5"/>
  <c r="D12" i="5"/>
  <c r="E12" i="5"/>
  <c r="F12" i="5"/>
  <c r="G12" i="5" s="1"/>
  <c r="H12" i="5"/>
  <c r="I12" i="5" s="1"/>
  <c r="J12" i="5"/>
  <c r="K12" i="5" s="1"/>
  <c r="L12" i="5"/>
  <c r="E13" i="5"/>
  <c r="G13" i="5"/>
  <c r="I13" i="5"/>
  <c r="K13" i="5"/>
  <c r="D14" i="5"/>
  <c r="E14" i="5" s="1"/>
  <c r="F14" i="5"/>
  <c r="G14" i="5"/>
  <c r="H14" i="5"/>
  <c r="I14" i="5" s="1"/>
  <c r="J14" i="5"/>
  <c r="K14" i="5" s="1"/>
  <c r="L14" i="5"/>
  <c r="E15" i="5"/>
  <c r="G15" i="5"/>
  <c r="I15" i="5"/>
  <c r="K15" i="5"/>
  <c r="D16" i="5"/>
  <c r="E16" i="5" s="1"/>
  <c r="F16" i="5"/>
  <c r="G16" i="5" s="1"/>
  <c r="H16" i="5"/>
  <c r="I16" i="5"/>
  <c r="J16" i="5"/>
  <c r="K16" i="5" s="1"/>
  <c r="L16" i="5"/>
  <c r="E17" i="5"/>
  <c r="G17" i="5"/>
  <c r="I17" i="5"/>
  <c r="K17" i="5"/>
  <c r="D18" i="5"/>
  <c r="E18" i="5" s="1"/>
  <c r="F18" i="5"/>
  <c r="G18" i="5" s="1"/>
  <c r="H18" i="5"/>
  <c r="I18" i="5" s="1"/>
  <c r="J18" i="5"/>
  <c r="K18" i="5"/>
  <c r="L18" i="5"/>
  <c r="E19" i="5"/>
  <c r="G19" i="5"/>
  <c r="I19" i="5"/>
  <c r="K19" i="5"/>
  <c r="D20" i="5"/>
  <c r="E20" i="5"/>
  <c r="F20" i="5"/>
  <c r="G20" i="5" s="1"/>
  <c r="H20" i="5"/>
  <c r="I20" i="5" s="1"/>
  <c r="J20" i="5"/>
  <c r="K20" i="5" s="1"/>
  <c r="L20" i="5"/>
  <c r="E21" i="5"/>
  <c r="G21" i="5"/>
  <c r="I21" i="5"/>
  <c r="K21" i="5"/>
  <c r="D22" i="5"/>
  <c r="E22" i="5" s="1"/>
  <c r="F22" i="5"/>
  <c r="G22" i="5"/>
  <c r="H22" i="5"/>
  <c r="I22" i="5" s="1"/>
  <c r="J22" i="5"/>
  <c r="K22" i="5" s="1"/>
  <c r="L22" i="5"/>
  <c r="E23" i="5"/>
  <c r="G23" i="5"/>
  <c r="I23" i="5"/>
  <c r="K23" i="5"/>
  <c r="D24" i="5"/>
  <c r="E24" i="5" s="1"/>
  <c r="F24" i="5"/>
  <c r="G24" i="5" s="1"/>
  <c r="H24" i="5"/>
  <c r="I24" i="5"/>
  <c r="J24" i="5"/>
  <c r="K24" i="5" s="1"/>
  <c r="L24" i="5"/>
  <c r="E25" i="5"/>
  <c r="G25" i="5"/>
  <c r="I25" i="5"/>
  <c r="K25" i="5"/>
  <c r="D26" i="5"/>
  <c r="E26" i="5" s="1"/>
  <c r="F26" i="5"/>
  <c r="G26" i="5" s="1"/>
  <c r="H26" i="5"/>
  <c r="I26" i="5" s="1"/>
  <c r="J26" i="5"/>
  <c r="K26" i="5"/>
  <c r="L26" i="5"/>
  <c r="E27" i="5"/>
  <c r="G27" i="5"/>
  <c r="I27" i="5"/>
  <c r="K27" i="5"/>
  <c r="D28" i="5"/>
  <c r="E28" i="5"/>
  <c r="F28" i="5"/>
  <c r="G28" i="5" s="1"/>
  <c r="H28" i="5"/>
  <c r="I28" i="5" s="1"/>
  <c r="J28" i="5"/>
  <c r="K28" i="5" s="1"/>
  <c r="L28" i="5"/>
  <c r="E29" i="5"/>
  <c r="G29" i="5"/>
  <c r="I29" i="5"/>
  <c r="K29" i="5"/>
  <c r="D30" i="5"/>
  <c r="E30" i="5" s="1"/>
  <c r="F30" i="5"/>
  <c r="G30" i="5"/>
  <c r="H30" i="5"/>
  <c r="I30" i="5" s="1"/>
  <c r="J30" i="5"/>
  <c r="K30" i="5" s="1"/>
  <c r="L30" i="5"/>
  <c r="E31" i="5"/>
  <c r="G31" i="5"/>
  <c r="I31" i="5"/>
  <c r="K31" i="5"/>
  <c r="D32" i="5"/>
  <c r="E32" i="5" s="1"/>
  <c r="F32" i="5"/>
  <c r="G32" i="5" s="1"/>
  <c r="H32" i="5"/>
  <c r="I32" i="5"/>
  <c r="J32" i="5"/>
  <c r="K32" i="5" s="1"/>
  <c r="L32" i="5"/>
  <c r="E33" i="5"/>
  <c r="G33" i="5"/>
  <c r="I33" i="5"/>
  <c r="K33" i="5"/>
  <c r="D34" i="5"/>
  <c r="E34" i="5" s="1"/>
  <c r="F34" i="5"/>
  <c r="G34" i="5" s="1"/>
  <c r="H34" i="5"/>
  <c r="I34" i="5" s="1"/>
  <c r="J34" i="5"/>
  <c r="K34" i="5"/>
  <c r="L34" i="5"/>
  <c r="E35" i="5"/>
  <c r="G35" i="5"/>
  <c r="I35" i="5"/>
  <c r="K35" i="5"/>
  <c r="D36" i="5"/>
  <c r="E36" i="5"/>
  <c r="F36" i="5"/>
  <c r="G36" i="5" s="1"/>
  <c r="H36" i="5"/>
  <c r="I36" i="5" s="1"/>
  <c r="J36" i="5"/>
  <c r="K36" i="5" s="1"/>
  <c r="L36" i="5"/>
  <c r="E37" i="5"/>
  <c r="G37" i="5"/>
  <c r="I37" i="5"/>
  <c r="K37" i="5"/>
  <c r="D38" i="5"/>
  <c r="E38" i="5" s="1"/>
  <c r="F38" i="5"/>
  <c r="G38" i="5"/>
  <c r="H38" i="5"/>
  <c r="I38" i="5" s="1"/>
  <c r="J38" i="5"/>
  <c r="K38" i="5" s="1"/>
  <c r="L38" i="5"/>
  <c r="E39" i="5"/>
  <c r="G39" i="5"/>
  <c r="I39" i="5"/>
  <c r="K39" i="5"/>
  <c r="D40" i="5"/>
  <c r="E40" i="5" s="1"/>
  <c r="F40" i="5"/>
  <c r="G40" i="5" s="1"/>
  <c r="H40" i="5"/>
  <c r="I40" i="5"/>
  <c r="J40" i="5"/>
  <c r="K40" i="5" s="1"/>
  <c r="L40" i="5"/>
  <c r="E41" i="5"/>
  <c r="G41" i="5"/>
  <c r="I41" i="5"/>
  <c r="K41" i="5"/>
  <c r="D42" i="5"/>
  <c r="E42" i="5" s="1"/>
  <c r="F42" i="5"/>
  <c r="G42" i="5" s="1"/>
  <c r="H42" i="5"/>
  <c r="I42" i="5" s="1"/>
  <c r="J42" i="5"/>
  <c r="K42" i="5"/>
  <c r="L42" i="5"/>
  <c r="E43" i="5"/>
  <c r="G43" i="5"/>
  <c r="I43" i="5"/>
  <c r="K43" i="5"/>
  <c r="D44" i="5"/>
  <c r="E44" i="5"/>
  <c r="F44" i="5"/>
  <c r="G44" i="5" s="1"/>
  <c r="H44" i="5"/>
  <c r="I44" i="5" s="1"/>
  <c r="J44" i="5"/>
  <c r="K44" i="5" s="1"/>
  <c r="L44" i="5"/>
  <c r="E45" i="5"/>
  <c r="G45" i="5"/>
  <c r="I45" i="5"/>
  <c r="K45" i="5"/>
  <c r="D46" i="5"/>
  <c r="E46" i="5" s="1"/>
  <c r="F46" i="5"/>
  <c r="G46" i="5"/>
  <c r="H46" i="5"/>
  <c r="I46" i="5" s="1"/>
  <c r="J46" i="5"/>
  <c r="K46" i="5" s="1"/>
  <c r="L46" i="5"/>
  <c r="E47" i="5"/>
  <c r="G47" i="5"/>
  <c r="I47" i="5"/>
  <c r="K47" i="5"/>
  <c r="D48" i="5"/>
  <c r="E48" i="5" s="1"/>
  <c r="F48" i="5"/>
  <c r="G48" i="5" s="1"/>
  <c r="H48" i="5"/>
  <c r="I48" i="5"/>
  <c r="J48" i="5"/>
  <c r="K48" i="5" s="1"/>
  <c r="L48" i="5"/>
  <c r="E49" i="5"/>
  <c r="G49" i="5"/>
  <c r="I49" i="5"/>
  <c r="K49" i="5"/>
  <c r="D50" i="5"/>
  <c r="E50" i="5" s="1"/>
  <c r="F50" i="5"/>
  <c r="G50" i="5" s="1"/>
  <c r="H50" i="5"/>
  <c r="I50" i="5" s="1"/>
  <c r="J50" i="5"/>
  <c r="K50" i="5"/>
  <c r="L50" i="5"/>
  <c r="E51" i="5"/>
  <c r="G51" i="5"/>
  <c r="I51" i="5"/>
  <c r="K51" i="5"/>
  <c r="D52" i="5"/>
  <c r="E52" i="5"/>
  <c r="F52" i="5"/>
  <c r="G52" i="5" s="1"/>
  <c r="H52" i="5"/>
  <c r="I52" i="5" s="1"/>
  <c r="J52" i="5"/>
  <c r="K52" i="5" s="1"/>
  <c r="L52" i="5"/>
  <c r="E53" i="5"/>
  <c r="G53" i="5"/>
  <c r="I53" i="5"/>
  <c r="K53" i="5"/>
  <c r="D54" i="5"/>
  <c r="E54" i="5" s="1"/>
  <c r="F54" i="5"/>
  <c r="G54" i="5"/>
  <c r="H54" i="5"/>
  <c r="I54" i="5" s="1"/>
  <c r="J54" i="5"/>
  <c r="K54" i="5" s="1"/>
  <c r="L54" i="5"/>
  <c r="E55" i="5"/>
  <c r="G55" i="5"/>
  <c r="I55" i="5"/>
  <c r="K55" i="5"/>
  <c r="D56" i="5"/>
  <c r="E56" i="5" s="1"/>
  <c r="F56" i="5"/>
  <c r="G56" i="5" s="1"/>
  <c r="H56" i="5"/>
  <c r="I56" i="5"/>
  <c r="J56" i="5"/>
  <c r="K56" i="5" s="1"/>
  <c r="L56" i="5"/>
  <c r="E57" i="5"/>
  <c r="G57" i="5"/>
  <c r="I57" i="5"/>
  <c r="K57" i="5"/>
  <c r="D58" i="5"/>
  <c r="E58" i="5" s="1"/>
  <c r="F58" i="5"/>
  <c r="G58" i="5" s="1"/>
  <c r="H58" i="5"/>
  <c r="I58" i="5" s="1"/>
  <c r="J58" i="5"/>
  <c r="K58" i="5"/>
  <c r="L58" i="5"/>
  <c r="E59" i="5"/>
  <c r="G59" i="5"/>
  <c r="I59" i="5"/>
  <c r="K59" i="5"/>
  <c r="D60" i="5"/>
  <c r="E60" i="5"/>
  <c r="F60" i="5"/>
  <c r="G60" i="5" s="1"/>
  <c r="H60" i="5"/>
  <c r="I60" i="5" s="1"/>
  <c r="J60" i="5"/>
  <c r="K60" i="5" s="1"/>
  <c r="L60" i="5"/>
  <c r="E61" i="5"/>
  <c r="G61" i="5"/>
  <c r="I61" i="5"/>
  <c r="K61" i="5"/>
  <c r="D62" i="5"/>
  <c r="E62" i="5" s="1"/>
  <c r="F62" i="5"/>
  <c r="G62" i="5"/>
  <c r="H62" i="5"/>
  <c r="I62" i="5" s="1"/>
  <c r="J62" i="5"/>
  <c r="K62" i="5" s="1"/>
  <c r="L62" i="5"/>
  <c r="E63" i="5"/>
  <c r="G63" i="5"/>
  <c r="I63" i="5"/>
  <c r="K63" i="5"/>
  <c r="D64" i="5"/>
  <c r="E64" i="5" s="1"/>
  <c r="F64" i="5"/>
  <c r="G64" i="5" s="1"/>
  <c r="H64" i="5"/>
  <c r="I64" i="5"/>
  <c r="J64" i="5"/>
  <c r="K64" i="5" s="1"/>
  <c r="L64" i="5"/>
  <c r="E65" i="5"/>
  <c r="G65" i="5"/>
  <c r="I65" i="5"/>
  <c r="K65" i="5"/>
  <c r="D66" i="5"/>
  <c r="E66" i="5" s="1"/>
  <c r="F66" i="5"/>
  <c r="G66" i="5" s="1"/>
  <c r="H66" i="5"/>
  <c r="I66" i="5" s="1"/>
  <c r="J66" i="5"/>
  <c r="K66" i="5"/>
  <c r="L66" i="5"/>
  <c r="E67" i="5"/>
  <c r="G67" i="5"/>
  <c r="I67" i="5"/>
  <c r="K67" i="5"/>
  <c r="L68" i="5"/>
  <c r="E36" i="7" a="1"/>
  <c r="E36" i="7" s="1"/>
  <c r="I46" i="2" s="1"/>
  <c r="B9" i="7"/>
  <c r="C9" i="7"/>
  <c r="D9" i="7"/>
  <c r="E9" i="7"/>
  <c r="F9" i="7"/>
  <c r="G9" i="7"/>
  <c r="E10" i="7"/>
  <c r="B11" i="7"/>
  <c r="C11" i="7"/>
  <c r="D11" i="7"/>
  <c r="E11" i="7" s="1"/>
  <c r="F11" i="7"/>
  <c r="G11" i="7"/>
  <c r="E12" i="7"/>
  <c r="B13" i="7"/>
  <c r="C13" i="7"/>
  <c r="D13" i="7"/>
  <c r="E13" i="7"/>
  <c r="F13" i="7"/>
  <c r="G13" i="7"/>
  <c r="E14" i="7"/>
  <c r="B15" i="7"/>
  <c r="C15" i="7"/>
  <c r="D15" i="7"/>
  <c r="E15" i="7"/>
  <c r="F15" i="7"/>
  <c r="F36" i="7" s="1" a="1"/>
  <c r="F36" i="7" s="1"/>
  <c r="G15" i="7"/>
  <c r="E16" i="7"/>
  <c r="B17" i="7"/>
  <c r="C17" i="7"/>
  <c r="D17" i="7"/>
  <c r="E17" i="7"/>
  <c r="F17" i="7"/>
  <c r="G17" i="7"/>
  <c r="E18" i="7"/>
  <c r="B19" i="7"/>
  <c r="C19" i="7"/>
  <c r="D19" i="7"/>
  <c r="E19" i="7" s="1"/>
  <c r="F19" i="7"/>
  <c r="G19" i="7"/>
  <c r="E20" i="7"/>
  <c r="B21" i="7"/>
  <c r="C21" i="7"/>
  <c r="D21" i="7"/>
  <c r="E21" i="7"/>
  <c r="F21" i="7"/>
  <c r="G21" i="7"/>
  <c r="E22" i="7"/>
  <c r="B23" i="7"/>
  <c r="C23" i="7"/>
  <c r="D23" i="7"/>
  <c r="E23" i="7"/>
  <c r="F23" i="7"/>
  <c r="G23" i="7"/>
  <c r="E24" i="7"/>
  <c r="B25" i="7"/>
  <c r="C25" i="7"/>
  <c r="D25" i="7"/>
  <c r="E25" i="7"/>
  <c r="F25" i="7"/>
  <c r="G25" i="7"/>
  <c r="E26" i="7"/>
  <c r="B27" i="7"/>
  <c r="C27" i="7"/>
  <c r="D27" i="7"/>
  <c r="E27" i="7" s="1"/>
  <c r="F27" i="7"/>
  <c r="G27" i="7"/>
  <c r="E28" i="7"/>
  <c r="B29" i="7"/>
  <c r="C29" i="7"/>
  <c r="D29" i="7"/>
  <c r="E29" i="7"/>
  <c r="F29" i="7"/>
  <c r="G29" i="7"/>
  <c r="E30" i="7"/>
  <c r="B31" i="7"/>
  <c r="C31" i="7"/>
  <c r="D31" i="7"/>
  <c r="E31" i="7"/>
  <c r="F31" i="7"/>
  <c r="G31" i="7"/>
  <c r="E32" i="7"/>
  <c r="B33" i="7"/>
  <c r="C33" i="7"/>
  <c r="D33" i="7"/>
  <c r="E33" i="7" s="1"/>
  <c r="F33" i="7"/>
  <c r="G33" i="7"/>
  <c r="E34" i="7"/>
  <c r="G7" i="7"/>
  <c r="F7" i="7"/>
  <c r="C7" i="7"/>
  <c r="D7" i="7"/>
  <c r="B7" i="7"/>
  <c r="E33" i="6"/>
  <c r="E32" i="6"/>
  <c r="E39" i="6"/>
  <c r="E41" i="6"/>
  <c r="E47" i="6"/>
  <c r="D83" i="6"/>
  <c r="D81" i="6"/>
  <c r="C81" i="6"/>
  <c r="B83" i="6"/>
  <c r="B81" i="6"/>
  <c r="I70" i="5" l="1"/>
  <c r="O70" i="5"/>
  <c r="N72" i="5"/>
  <c r="F34" i="2" s="1"/>
  <c r="N73" i="5"/>
  <c r="F35" i="2" s="1"/>
  <c r="G70" i="5"/>
  <c r="D64" i="4"/>
  <c r="D48" i="4"/>
  <c r="P68" i="4"/>
  <c r="P73" i="4" s="1" a="1"/>
  <c r="P73" i="4" s="1"/>
  <c r="Z69" i="4"/>
  <c r="Z9" i="4"/>
  <c r="D44" i="4"/>
  <c r="P56" i="4"/>
  <c r="Z56" i="4" s="1"/>
  <c r="D24" i="4"/>
  <c r="D14" i="4"/>
  <c r="D30" i="4"/>
  <c r="D32" i="4"/>
  <c r="D22" i="4"/>
  <c r="D28" i="4"/>
  <c r="P44" i="4"/>
  <c r="Z44" i="4" s="1"/>
  <c r="P38" i="4"/>
  <c r="Z38" i="4" s="1"/>
  <c r="P26" i="4"/>
  <c r="Z26" i="4" s="1"/>
  <c r="D12" i="4"/>
  <c r="H60" i="4"/>
  <c r="P52" i="4"/>
  <c r="Z52" i="4" s="1"/>
  <c r="P62" i="4"/>
  <c r="Z62" i="4" s="1"/>
  <c r="P46" i="4"/>
  <c r="Z46" i="4" s="1"/>
  <c r="P40" i="4"/>
  <c r="Z40" i="4" s="1"/>
  <c r="D38" i="4"/>
  <c r="H34" i="4"/>
  <c r="P22" i="4"/>
  <c r="Z22" i="4" s="1"/>
  <c r="P16" i="4"/>
  <c r="Z16" i="4" s="1"/>
  <c r="P50" i="4"/>
  <c r="Z50" i="4" s="1"/>
  <c r="P32" i="4"/>
  <c r="Z32" i="4" s="1"/>
  <c r="P20" i="4"/>
  <c r="Z20" i="4" s="1"/>
  <c r="P14" i="4"/>
  <c r="Z14" i="4" s="1"/>
  <c r="P34" i="4"/>
  <c r="Z34" i="4" s="1"/>
  <c r="P28" i="4"/>
  <c r="Z28" i="4" s="1"/>
  <c r="P64" i="4"/>
  <c r="Z64" i="4" s="1"/>
  <c r="H62" i="4"/>
  <c r="P54" i="4"/>
  <c r="Z54" i="4" s="1"/>
  <c r="D52" i="4"/>
  <c r="H40" i="4"/>
  <c r="P30" i="4"/>
  <c r="Z30" i="4" s="1"/>
  <c r="H22" i="4"/>
  <c r="P10" i="4"/>
  <c r="Z10" i="4" s="1"/>
  <c r="P66" i="4"/>
  <c r="Z66" i="4" s="1"/>
  <c r="P58" i="4"/>
  <c r="Z58" i="4" s="1"/>
  <c r="D54" i="4"/>
  <c r="P60" i="4"/>
  <c r="Z60" i="4" s="1"/>
  <c r="P48" i="4"/>
  <c r="Z48" i="4" s="1"/>
  <c r="P36" i="4"/>
  <c r="Z36" i="4" s="1"/>
  <c r="P24" i="4"/>
  <c r="Z24" i="4" s="1"/>
  <c r="P18" i="4"/>
  <c r="Z18" i="4" s="1"/>
  <c r="H48" i="4"/>
  <c r="D46" i="4"/>
  <c r="P42" i="4"/>
  <c r="Z42" i="4" s="1"/>
  <c r="P12" i="4"/>
  <c r="Z12" i="4" s="1"/>
  <c r="P70" i="4"/>
  <c r="H42" i="4"/>
  <c r="D40" i="4"/>
  <c r="H36" i="4"/>
  <c r="H30" i="4"/>
  <c r="H44" i="4"/>
  <c r="D36" i="4"/>
  <c r="H32" i="4"/>
  <c r="H10" i="4"/>
  <c r="H70" i="4"/>
  <c r="H64" i="4"/>
  <c r="H66" i="4"/>
  <c r="H54" i="4"/>
  <c r="H38" i="4"/>
  <c r="H18" i="4"/>
  <c r="H56" i="4"/>
  <c r="H12" i="4"/>
  <c r="D70" i="4"/>
  <c r="H16" i="4"/>
  <c r="H58" i="4"/>
  <c r="H20" i="4"/>
  <c r="D62" i="4"/>
  <c r="D60" i="4"/>
  <c r="D58" i="4"/>
  <c r="D56" i="4"/>
  <c r="H46" i="4"/>
  <c r="H24" i="4"/>
  <c r="H68" i="4"/>
  <c r="D42" i="4"/>
  <c r="D20" i="4"/>
  <c r="D18" i="4"/>
  <c r="D16" i="4"/>
  <c r="D68" i="4"/>
  <c r="H26" i="4"/>
  <c r="Q72" i="4" a="1"/>
  <c r="Q72" i="4" s="1"/>
  <c r="H50" i="4"/>
  <c r="H52" i="4"/>
  <c r="H28" i="4"/>
  <c r="X75" i="4"/>
  <c r="F8" i="2" s="1"/>
  <c r="X72" i="4"/>
  <c r="F9" i="2" s="1"/>
  <c r="X74" i="4"/>
  <c r="F13" i="2" s="1"/>
  <c r="X77" i="4"/>
  <c r="F12" i="2" s="1"/>
  <c r="X76" i="4"/>
  <c r="F10" i="2" s="1"/>
  <c r="X73" i="4"/>
  <c r="F11" i="2" s="1"/>
  <c r="D34" i="4"/>
  <c r="D10" i="4"/>
  <c r="U73" i="4" a="1"/>
  <c r="U73" i="4" s="1"/>
  <c r="F24" i="2" s="1"/>
  <c r="D50" i="4"/>
  <c r="D66" i="4"/>
  <c r="H14" i="4"/>
  <c r="D26" i="4"/>
  <c r="V68" i="4"/>
  <c r="V73" i="4" s="1" a="1"/>
  <c r="V73" i="4" s="1"/>
  <c r="E73" i="5" a="1"/>
  <c r="E73" i="5" s="1"/>
  <c r="D73" i="5" s="1"/>
  <c r="F29" i="2" s="1"/>
  <c r="I10" i="5"/>
  <c r="F73" i="5" a="1"/>
  <c r="F73" i="5" s="1"/>
  <c r="H35" i="2" s="1"/>
  <c r="D35" i="7" a="1"/>
  <c r="D35" i="7" s="1"/>
  <c r="C35" i="7" a="1"/>
  <c r="C35" i="7" s="1"/>
  <c r="F45" i="2" s="1"/>
  <c r="C36" i="7" a="1"/>
  <c r="C36" i="7" s="1"/>
  <c r="F46" i="2" s="1"/>
  <c r="D36" i="7" a="1"/>
  <c r="D36" i="7" s="1"/>
  <c r="E83" i="6"/>
  <c r="D76" i="6"/>
  <c r="D75" i="6"/>
  <c r="D74" i="6"/>
  <c r="D73" i="6"/>
  <c r="D49" i="6"/>
  <c r="D50" i="6"/>
  <c r="D51" i="6"/>
  <c r="D52" i="6"/>
  <c r="D53" i="6"/>
  <c r="D54" i="6"/>
  <c r="D55" i="6"/>
  <c r="D56" i="6"/>
  <c r="B65" i="6"/>
  <c r="C65" i="6"/>
  <c r="E65" i="6"/>
  <c r="F65" i="6" s="1"/>
  <c r="F66" i="6"/>
  <c r="B67" i="6"/>
  <c r="C67" i="6"/>
  <c r="E67" i="6"/>
  <c r="F67" i="6"/>
  <c r="F68" i="6"/>
  <c r="B69" i="6"/>
  <c r="C69" i="6"/>
  <c r="F69" i="6"/>
  <c r="F70" i="6"/>
  <c r="B71" i="6"/>
  <c r="C71" i="6"/>
  <c r="F71" i="6"/>
  <c r="F72" i="6"/>
  <c r="E63" i="6"/>
  <c r="F63" i="6" s="1"/>
  <c r="C63" i="6"/>
  <c r="B63" i="6"/>
  <c r="F64" i="6"/>
  <c r="E74" i="6"/>
  <c r="E81" i="6"/>
  <c r="F81" i="6"/>
  <c r="E82" i="6"/>
  <c r="F82" i="6"/>
  <c r="E52" i="6" a="1"/>
  <c r="E52" i="6" s="1"/>
  <c r="B43" i="6"/>
  <c r="B41" i="6"/>
  <c r="B45" i="6"/>
  <c r="B47" i="6"/>
  <c r="C41" i="6"/>
  <c r="C43" i="6"/>
  <c r="C45" i="6"/>
  <c r="C47" i="6"/>
  <c r="E43" i="6"/>
  <c r="E45" i="6"/>
  <c r="A8" i="4"/>
  <c r="A74" i="4" s="1" a="1"/>
  <c r="A74" i="4" s="1"/>
  <c r="O73" i="5" l="1"/>
  <c r="F37" i="2" s="1"/>
  <c r="Z70" i="4"/>
  <c r="Z68" i="4"/>
  <c r="D58" i="6"/>
  <c r="F40" i="2" s="1"/>
  <c r="D57" i="6"/>
  <c r="F39" i="2" s="1"/>
  <c r="D78" i="6"/>
  <c r="F42" i="2" s="1"/>
  <c r="D77" i="6"/>
  <c r="F41" i="2" s="1"/>
  <c r="F75" i="6" a="1"/>
  <c r="F75" i="6" s="1"/>
  <c r="H46" i="2"/>
  <c r="H45" i="2"/>
  <c r="F76" i="6" a="1"/>
  <c r="F76" i="6" s="1"/>
  <c r="F74" i="6" a="1"/>
  <c r="F74" i="6" s="1"/>
  <c r="F73" i="6" a="1"/>
  <c r="F73" i="6" s="1"/>
  <c r="E73" i="6"/>
  <c r="E76" i="6"/>
  <c r="E78" i="6" s="1"/>
  <c r="H42" i="2" s="1"/>
  <c r="E75" i="6"/>
  <c r="C39" i="6"/>
  <c r="B39" i="6"/>
  <c r="B30" i="6"/>
  <c r="C30" i="6"/>
  <c r="D30" i="6"/>
  <c r="E30" i="6"/>
  <c r="F30" i="6"/>
  <c r="F28" i="6"/>
  <c r="E28" i="6"/>
  <c r="D28" i="6"/>
  <c r="C28" i="6"/>
  <c r="B28" i="6"/>
  <c r="Z75" i="4" l="1" a="1"/>
  <c r="Z75" i="4" s="1"/>
  <c r="I8" i="2" s="1"/>
  <c r="Z74" i="4" a="1"/>
  <c r="Z74" i="4" s="1"/>
  <c r="I13" i="2" s="1"/>
  <c r="Z76" i="4" a="1"/>
  <c r="Z76" i="4" s="1"/>
  <c r="I10" i="2" s="1"/>
  <c r="Z73" i="4" a="1"/>
  <c r="Z73" i="4" s="1"/>
  <c r="I11" i="2" s="1"/>
  <c r="Z72" i="4" a="1"/>
  <c r="Z72" i="4" s="1"/>
  <c r="I9" i="2" s="1"/>
  <c r="Z77" i="4" a="1"/>
  <c r="Z77" i="4" s="1"/>
  <c r="I12" i="2" s="1"/>
  <c r="E77" i="6"/>
  <c r="H41" i="2" s="1"/>
  <c r="F77" i="6"/>
  <c r="I41" i="2" s="1"/>
  <c r="F78" i="6"/>
  <c r="I42" i="2" s="1"/>
  <c r="B10" i="6"/>
  <c r="C10" i="6"/>
  <c r="D10" i="6"/>
  <c r="F10" i="6"/>
  <c r="E11" i="6"/>
  <c r="B12" i="6"/>
  <c r="C12" i="6"/>
  <c r="D12" i="6"/>
  <c r="E12" i="6"/>
  <c r="F12" i="6"/>
  <c r="E13" i="6"/>
  <c r="B14" i="6"/>
  <c r="C14" i="6"/>
  <c r="E14" i="6" s="1"/>
  <c r="D14" i="6"/>
  <c r="F14" i="6"/>
  <c r="E15" i="6"/>
  <c r="B16" i="6"/>
  <c r="C16" i="6"/>
  <c r="D16" i="6"/>
  <c r="E16" i="6"/>
  <c r="F16" i="6"/>
  <c r="E17" i="6"/>
  <c r="B18" i="6"/>
  <c r="C18" i="6"/>
  <c r="E18" i="6" s="1"/>
  <c r="D18" i="6"/>
  <c r="F18" i="6"/>
  <c r="E19" i="6"/>
  <c r="B20" i="6"/>
  <c r="C20" i="6"/>
  <c r="D20" i="6"/>
  <c r="E20" i="6"/>
  <c r="F20" i="6"/>
  <c r="E21" i="6"/>
  <c r="B22" i="6"/>
  <c r="C22" i="6"/>
  <c r="D22" i="6"/>
  <c r="F22" i="6"/>
  <c r="E23" i="6"/>
  <c r="F8" i="6"/>
  <c r="D8" i="6"/>
  <c r="C8" i="6"/>
  <c r="B8" i="6"/>
  <c r="L8" i="5"/>
  <c r="D8" i="5"/>
  <c r="K9" i="5"/>
  <c r="J8" i="5"/>
  <c r="H8" i="5"/>
  <c r="O73" i="4" a="1"/>
  <c r="O73" i="4" s="1"/>
  <c r="Q73" i="4" a="1"/>
  <c r="Q73" i="4" s="1"/>
  <c r="R73" i="4" a="1"/>
  <c r="R73" i="4" s="1"/>
  <c r="U8" i="4"/>
  <c r="O8" i="4"/>
  <c r="Y8" i="4" s="1"/>
  <c r="J8" i="4"/>
  <c r="K8" i="4"/>
  <c r="L8" i="4"/>
  <c r="M8" i="4"/>
  <c r="I8" i="4"/>
  <c r="F8" i="4"/>
  <c r="G8" i="4"/>
  <c r="E8" i="4"/>
  <c r="A72" i="4"/>
  <c r="B8" i="4"/>
  <c r="C8" i="4"/>
  <c r="H24" i="2"/>
  <c r="I24" i="2" s="1"/>
  <c r="O8" i="5" l="1"/>
  <c r="O72" i="5" s="1"/>
  <c r="F36" i="2" s="1"/>
  <c r="H73" i="5" a="1"/>
  <c r="H73" i="5" s="1"/>
  <c r="H37" i="2" s="1"/>
  <c r="Y73" i="4" a="1"/>
  <c r="Y73" i="4" s="1"/>
  <c r="H11" i="2" s="1"/>
  <c r="Y76" i="4" a="1"/>
  <c r="Y76" i="4" s="1"/>
  <c r="H10" i="2" s="1"/>
  <c r="Y72" i="4" a="1"/>
  <c r="Y72" i="4" s="1"/>
  <c r="H9" i="2" s="1"/>
  <c r="Y77" i="4" a="1"/>
  <c r="Y77" i="4" s="1"/>
  <c r="H12" i="2" s="1"/>
  <c r="Y74" i="4" a="1"/>
  <c r="Y74" i="4" s="1"/>
  <c r="H13" i="2" s="1"/>
  <c r="Y75" i="4" a="1"/>
  <c r="Y75" i="4" s="1"/>
  <c r="H8" i="2" s="1"/>
  <c r="K73" i="5" a="1"/>
  <c r="K73" i="5" s="1"/>
  <c r="E72" i="5" a="1"/>
  <c r="E72" i="5" s="1"/>
  <c r="D72" i="5" s="1"/>
  <c r="F28" i="2" s="1"/>
  <c r="G28" i="2" s="1"/>
  <c r="E10" i="6"/>
  <c r="E22" i="6"/>
  <c r="H8" i="4"/>
  <c r="F41" i="6"/>
  <c r="F42" i="6"/>
  <c r="F43" i="6"/>
  <c r="F44" i="6"/>
  <c r="F45" i="6"/>
  <c r="F46" i="6"/>
  <c r="F47" i="6"/>
  <c r="F48" i="6"/>
  <c r="U72" i="4" a="1"/>
  <c r="U72" i="4" s="1"/>
  <c r="F23" i="2" s="1"/>
  <c r="G23" i="2" s="1"/>
  <c r="F84" i="6"/>
  <c r="F83" i="6"/>
  <c r="F85" i="6" l="1" a="1"/>
  <c r="F85" i="6" s="1"/>
  <c r="I43" i="2" s="1"/>
  <c r="F86" i="6" a="1"/>
  <c r="F86" i="6" s="1"/>
  <c r="I44" i="2" s="1"/>
  <c r="E84" i="6"/>
  <c r="F59" i="11"/>
  <c r="E56" i="6" a="1"/>
  <c r="E56" i="6" s="1"/>
  <c r="H23" i="2"/>
  <c r="H50" i="2"/>
  <c r="H52" i="2" s="1"/>
  <c r="H51" i="2"/>
  <c r="G50" i="2"/>
  <c r="E85" i="6" l="1" a="1"/>
  <c r="E85" i="6" s="1"/>
  <c r="H43" i="2" s="1"/>
  <c r="E86" i="6" a="1"/>
  <c r="E86" i="6" s="1"/>
  <c r="H44" i="2" s="1"/>
  <c r="F72" i="5" a="1"/>
  <c r="F72" i="5" s="1"/>
  <c r="H34" i="2" s="1"/>
  <c r="B25" i="10"/>
  <c r="D59" i="11"/>
  <c r="H59" i="11" l="1"/>
  <c r="F28" i="11"/>
  <c r="F32" i="11"/>
  <c r="F29" i="11"/>
  <c r="F30" i="11"/>
  <c r="H28" i="2" l="1"/>
  <c r="H29" i="2"/>
  <c r="C3" i="12"/>
  <c r="R72" i="4" l="1" a="1"/>
  <c r="R72" i="4" s="1"/>
  <c r="O72" i="4" a="1"/>
  <c r="O72" i="4" s="1"/>
  <c r="P8" i="4"/>
  <c r="Z8" i="4" l="1"/>
  <c r="P72" i="4" a="1"/>
  <c r="P72" i="4" s="1"/>
  <c r="V9" i="4" l="1"/>
  <c r="V8" i="4"/>
  <c r="K72" i="5" a="1"/>
  <c r="K72" i="5" s="1"/>
  <c r="K8" i="5"/>
  <c r="I72" i="5" a="1"/>
  <c r="I72" i="5" s="1"/>
  <c r="I36" i="2" s="1"/>
  <c r="I9" i="5"/>
  <c r="I73" i="5" s="1" a="1"/>
  <c r="I73" i="5" s="1"/>
  <c r="I37" i="2" s="1"/>
  <c r="G9" i="5"/>
  <c r="E9" i="5"/>
  <c r="I8" i="5"/>
  <c r="G8" i="5"/>
  <c r="E8" i="5"/>
  <c r="H72" i="5" a="1"/>
  <c r="H72" i="5" s="1"/>
  <c r="H36" i="2" s="1"/>
  <c r="G73" i="5" l="1" a="1"/>
  <c r="G73" i="5" s="1"/>
  <c r="I35" i="2" s="1"/>
  <c r="G72" i="5" a="1"/>
  <c r="G72" i="5" s="1"/>
  <c r="I34" i="2" s="1"/>
  <c r="V72" i="4" a="1"/>
  <c r="V72" i="4" s="1"/>
  <c r="E28" i="11" l="1"/>
  <c r="B17" i="24" l="1"/>
  <c r="F50" i="11" l="1"/>
  <c r="F44" i="11"/>
  <c r="E44" i="11"/>
  <c r="F43" i="11"/>
  <c r="E43" i="11"/>
  <c r="F42" i="11"/>
  <c r="E42" i="11"/>
  <c r="E32" i="11"/>
  <c r="E31" i="11"/>
  <c r="E30" i="11"/>
  <c r="E29" i="11"/>
  <c r="F31" i="11" s="1"/>
  <c r="D9" i="23"/>
  <c r="D10" i="10"/>
  <c r="M1" i="10" s="1"/>
  <c r="D8" i="10"/>
  <c r="D8" i="21" s="1"/>
  <c r="K1" i="10"/>
  <c r="I3" i="2" s="1"/>
  <c r="S73" i="4"/>
  <c r="D8" i="23" l="1"/>
  <c r="D10" i="23"/>
  <c r="L1" i="10"/>
  <c r="B14" i="22"/>
  <c r="B14" i="20"/>
  <c r="E55" i="6" a="1"/>
  <c r="E55" i="6" s="1"/>
  <c r="E54" i="6" a="1"/>
  <c r="E54" i="6" s="1"/>
  <c r="E53" i="6" a="1"/>
  <c r="E53" i="6" s="1"/>
  <c r="E49" i="6" a="1"/>
  <c r="E49" i="6" s="1"/>
  <c r="E50" i="6" a="1"/>
  <c r="E50" i="6" s="1"/>
  <c r="E51" i="6"/>
  <c r="F40" i="6"/>
  <c r="F39" i="6"/>
  <c r="C73" i="5"/>
  <c r="B73" i="5"/>
  <c r="F51" i="6" l="1" a="1"/>
  <c r="F51" i="6" s="1"/>
  <c r="F53" i="6" a="1"/>
  <c r="F53" i="6" s="1"/>
  <c r="E58" i="6"/>
  <c r="H40" i="2" s="1"/>
  <c r="E57" i="6"/>
  <c r="H39" i="2" s="1"/>
  <c r="H47" i="2" s="1"/>
  <c r="F49" i="6" a="1"/>
  <c r="F49" i="6" s="1"/>
  <c r="F56" i="6" a="1"/>
  <c r="F56" i="6" s="1"/>
  <c r="F50" i="6" a="1"/>
  <c r="F50" i="6" s="1"/>
  <c r="F54" i="6" a="1"/>
  <c r="F54" i="6" s="1"/>
  <c r="F52" i="6"/>
  <c r="F58" i="6" l="1"/>
  <c r="I40" i="2" s="1"/>
  <c r="F55" i="6" a="1"/>
  <c r="F55" i="6" s="1"/>
  <c r="AA58" i="4"/>
  <c r="AD58" i="4"/>
  <c r="AE58" i="4"/>
  <c r="AF58" i="4"/>
  <c r="AG58" i="4"/>
  <c r="AH58" i="4"/>
  <c r="AI58" i="4"/>
  <c r="AA59" i="4"/>
  <c r="AE59" i="4"/>
  <c r="AF59" i="4"/>
  <c r="AG59" i="4"/>
  <c r="AH59" i="4"/>
  <c r="AI59" i="4"/>
  <c r="AA60" i="4"/>
  <c r="AD60" i="4"/>
  <c r="AE60" i="4"/>
  <c r="AF60" i="4"/>
  <c r="AG60" i="4"/>
  <c r="AH60" i="4"/>
  <c r="AI60" i="4"/>
  <c r="AA61" i="4"/>
  <c r="AE61" i="4"/>
  <c r="AF61" i="4"/>
  <c r="AG61" i="4"/>
  <c r="AH61" i="4"/>
  <c r="AI61" i="4"/>
  <c r="AA62" i="4"/>
  <c r="AD62" i="4"/>
  <c r="AE62" i="4"/>
  <c r="AF62" i="4"/>
  <c r="AG62" i="4"/>
  <c r="AH62" i="4"/>
  <c r="AI62" i="4"/>
  <c r="AA63" i="4"/>
  <c r="AE63" i="4"/>
  <c r="AF63" i="4"/>
  <c r="AG63" i="4"/>
  <c r="AH63" i="4"/>
  <c r="AI63" i="4"/>
  <c r="AA64" i="4"/>
  <c r="AD64" i="4"/>
  <c r="AE64" i="4"/>
  <c r="AF64" i="4"/>
  <c r="AG64" i="4"/>
  <c r="AH64" i="4"/>
  <c r="AI64" i="4"/>
  <c r="AA65" i="4"/>
  <c r="AE65" i="4"/>
  <c r="AF65" i="4"/>
  <c r="AG65" i="4"/>
  <c r="AH65" i="4"/>
  <c r="AI65" i="4"/>
  <c r="AA66" i="4"/>
  <c r="AD66" i="4"/>
  <c r="AE66" i="4"/>
  <c r="AF66" i="4"/>
  <c r="AG66" i="4"/>
  <c r="AH66" i="4"/>
  <c r="AI66" i="4"/>
  <c r="AA67" i="4"/>
  <c r="AE67" i="4"/>
  <c r="AF67" i="4"/>
  <c r="AG67" i="4"/>
  <c r="AH67" i="4"/>
  <c r="AI67" i="4"/>
  <c r="AA68" i="4"/>
  <c r="AD68" i="4"/>
  <c r="AE68" i="4"/>
  <c r="AF68" i="4"/>
  <c r="AG68" i="4"/>
  <c r="AH68" i="4"/>
  <c r="AI68" i="4"/>
  <c r="AA69" i="4"/>
  <c r="AE69" i="4"/>
  <c r="AF69" i="4"/>
  <c r="AG69" i="4"/>
  <c r="AH69" i="4"/>
  <c r="AI69" i="4"/>
  <c r="AA70" i="4"/>
  <c r="AD70" i="4"/>
  <c r="AE70" i="4"/>
  <c r="AF70" i="4"/>
  <c r="AG70" i="4"/>
  <c r="AH70" i="4"/>
  <c r="AI70" i="4"/>
  <c r="AA71" i="4"/>
  <c r="AD71" i="4"/>
  <c r="AE71" i="4"/>
  <c r="AF71" i="4"/>
  <c r="AG71" i="4"/>
  <c r="AH71" i="4"/>
  <c r="AI71" i="4"/>
  <c r="AD69" i="4"/>
  <c r="AD67" i="4"/>
  <c r="AD65" i="4"/>
  <c r="AD63" i="4"/>
  <c r="AD61" i="4"/>
  <c r="AD59" i="4"/>
  <c r="D9" i="4"/>
  <c r="H9" i="4"/>
  <c r="T8" i="4"/>
  <c r="D8" i="4"/>
  <c r="F57" i="6" l="1"/>
  <c r="I39" i="2" s="1"/>
  <c r="AC65" i="4"/>
  <c r="AC66" i="4"/>
  <c r="AC61" i="4"/>
  <c r="AC63" i="4"/>
  <c r="T73" i="4"/>
  <c r="AC69" i="4"/>
  <c r="AC59" i="4"/>
  <c r="AC64" i="4"/>
  <c r="AC67" i="4"/>
  <c r="AC60" i="4"/>
  <c r="AC62" i="4"/>
  <c r="AC70" i="4"/>
  <c r="AC58" i="4"/>
  <c r="AC68" i="4"/>
  <c r="AC71" i="4"/>
  <c r="B5" i="20" l="1"/>
  <c r="D9" i="20"/>
  <c r="B12" i="20"/>
  <c r="B2" i="7"/>
  <c r="B2" i="6"/>
  <c r="B2" i="4"/>
  <c r="A2" i="5" s="1"/>
  <c r="E8" i="7"/>
  <c r="E7" i="7"/>
  <c r="B5" i="24"/>
  <c r="D9" i="24"/>
  <c r="B5" i="23"/>
  <c r="D24" i="17"/>
  <c r="D9" i="22"/>
  <c r="B5" i="21"/>
  <c r="A18" i="15"/>
  <c r="D10" i="21"/>
  <c r="D9" i="21"/>
  <c r="E35" i="7" l="1" a="1"/>
  <c r="E35" i="7" s="1"/>
  <c r="I45" i="2" s="1"/>
  <c r="B5" i="22"/>
  <c r="AH3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I56" i="4"/>
  <c r="AH56" i="4"/>
  <c r="AG56" i="4"/>
  <c r="AF56" i="4"/>
  <c r="AE56" i="4"/>
  <c r="AD56" i="4"/>
  <c r="AI54" i="4"/>
  <c r="AH54" i="4"/>
  <c r="AG54" i="4"/>
  <c r="AF54" i="4"/>
  <c r="AE54" i="4"/>
  <c r="AD54" i="4"/>
  <c r="AI52" i="4"/>
  <c r="AH52" i="4"/>
  <c r="AG52" i="4"/>
  <c r="AF52" i="4"/>
  <c r="AE52" i="4"/>
  <c r="AI50" i="4"/>
  <c r="AH50" i="4"/>
  <c r="AG50" i="4"/>
  <c r="AF50" i="4"/>
  <c r="AE50" i="4"/>
  <c r="AI48" i="4"/>
  <c r="AH48" i="4"/>
  <c r="AG48" i="4"/>
  <c r="AF48" i="4"/>
  <c r="AE48" i="4"/>
  <c r="AD48" i="4"/>
  <c r="AI46" i="4"/>
  <c r="AH46" i="4"/>
  <c r="AG46" i="4"/>
  <c r="AF46" i="4"/>
  <c r="AE46" i="4"/>
  <c r="AD46" i="4"/>
  <c r="AI44" i="4"/>
  <c r="AH44" i="4"/>
  <c r="AG44" i="4"/>
  <c r="AF44" i="4"/>
  <c r="AE44" i="4"/>
  <c r="AI42" i="4"/>
  <c r="AH42" i="4"/>
  <c r="AG42" i="4"/>
  <c r="AF42" i="4"/>
  <c r="AE42" i="4"/>
  <c r="AI40" i="4"/>
  <c r="AH40" i="4"/>
  <c r="AG40" i="4"/>
  <c r="AF40" i="4"/>
  <c r="AE40" i="4"/>
  <c r="AD40" i="4"/>
  <c r="AI38" i="4"/>
  <c r="AH38" i="4"/>
  <c r="AG38" i="4"/>
  <c r="AF38" i="4"/>
  <c r="AE38" i="4"/>
  <c r="AD38" i="4"/>
  <c r="AI36" i="4"/>
  <c r="AH36" i="4"/>
  <c r="AG36" i="4"/>
  <c r="AF36" i="4"/>
  <c r="AE36" i="4"/>
  <c r="AI34" i="4"/>
  <c r="AH34" i="4"/>
  <c r="AG34" i="4"/>
  <c r="AF34" i="4"/>
  <c r="AE34" i="4"/>
  <c r="AI32" i="4"/>
  <c r="AH32" i="4"/>
  <c r="AG32" i="4"/>
  <c r="AF32" i="4"/>
  <c r="AE32" i="4"/>
  <c r="AD32" i="4"/>
  <c r="AI30" i="4"/>
  <c r="AH30" i="4"/>
  <c r="AG30" i="4"/>
  <c r="AF30" i="4"/>
  <c r="AE30" i="4"/>
  <c r="AD30" i="4"/>
  <c r="AI28" i="4"/>
  <c r="AH28" i="4"/>
  <c r="AG28" i="4"/>
  <c r="AF28" i="4"/>
  <c r="AE28" i="4"/>
  <c r="AI26" i="4"/>
  <c r="AH26" i="4"/>
  <c r="AG26" i="4"/>
  <c r="AF26" i="4"/>
  <c r="AE26" i="4"/>
  <c r="AI24" i="4"/>
  <c r="AH24" i="4"/>
  <c r="AG24" i="4"/>
  <c r="AF24" i="4"/>
  <c r="AE24" i="4"/>
  <c r="AD24" i="4"/>
  <c r="AI22" i="4"/>
  <c r="AH22" i="4"/>
  <c r="AG22" i="4"/>
  <c r="AF22" i="4"/>
  <c r="AE22" i="4"/>
  <c r="AD22" i="4"/>
  <c r="AI20" i="4"/>
  <c r="AH20" i="4"/>
  <c r="AG20" i="4"/>
  <c r="AF20" i="4"/>
  <c r="AE20" i="4"/>
  <c r="AI18" i="4"/>
  <c r="AH18" i="4"/>
  <c r="AG18" i="4"/>
  <c r="AF18" i="4"/>
  <c r="AE18" i="4"/>
  <c r="AI16" i="4"/>
  <c r="AH16" i="4"/>
  <c r="AG16" i="4"/>
  <c r="AF16" i="4"/>
  <c r="AE16" i="4"/>
  <c r="AD16" i="4"/>
  <c r="AI14" i="4"/>
  <c r="AH14" i="4"/>
  <c r="AG14" i="4"/>
  <c r="AF14" i="4"/>
  <c r="AE14" i="4"/>
  <c r="AD14" i="4"/>
  <c r="AI12" i="4"/>
  <c r="AH12" i="4"/>
  <c r="AG12" i="4"/>
  <c r="AF12" i="4"/>
  <c r="AE12" i="4"/>
  <c r="AI10" i="4"/>
  <c r="AH10" i="4"/>
  <c r="AG10" i="4"/>
  <c r="AF10" i="4"/>
  <c r="AE10" i="4"/>
  <c r="AD52" i="4"/>
  <c r="AD50" i="4"/>
  <c r="AD44" i="4"/>
  <c r="AD42" i="4"/>
  <c r="AD36" i="4"/>
  <c r="AD34" i="4"/>
  <c r="AD28" i="4"/>
  <c r="AD26" i="4"/>
  <c r="AD20" i="4"/>
  <c r="AD18" i="4"/>
  <c r="AD12" i="4"/>
  <c r="AD10" i="4"/>
  <c r="G12" i="2"/>
  <c r="G10" i="2"/>
  <c r="G8" i="2"/>
  <c r="G45" i="2"/>
  <c r="G43" i="2"/>
  <c r="G41" i="2"/>
  <c r="G39" i="2"/>
  <c r="G36" i="2"/>
  <c r="G34" i="2"/>
  <c r="I50" i="2"/>
  <c r="I51" i="2"/>
  <c r="I53" i="2" s="1"/>
  <c r="I23" i="2"/>
  <c r="I22" i="2"/>
  <c r="I21" i="2"/>
  <c r="G19" i="2"/>
  <c r="G17" i="2"/>
  <c r="G15" i="2"/>
  <c r="AC18" i="4" l="1"/>
  <c r="AC50" i="4"/>
  <c r="AC52" i="4"/>
  <c r="AC20" i="4"/>
  <c r="AC26" i="4"/>
  <c r="AC42" i="4"/>
  <c r="AC28" i="4"/>
  <c r="AC44" i="4"/>
  <c r="AC14" i="4"/>
  <c r="AC30" i="4"/>
  <c r="AC38" i="4"/>
  <c r="AC40" i="4"/>
  <c r="AC46" i="4"/>
  <c r="AC54" i="4"/>
  <c r="AC22" i="4"/>
  <c r="AC12" i="4"/>
  <c r="AC36" i="4"/>
  <c r="AC10" i="4"/>
  <c r="AC16" i="4"/>
  <c r="AC24" i="4"/>
  <c r="AC32" i="4"/>
  <c r="AC34" i="4"/>
  <c r="AC48" i="4"/>
  <c r="AC56" i="4"/>
  <c r="AE8" i="4"/>
  <c r="AF8" i="4"/>
  <c r="AG8" i="4"/>
  <c r="AH8" i="4"/>
  <c r="AI8" i="4"/>
  <c r="AE11" i="4"/>
  <c r="AF11" i="4"/>
  <c r="AG11" i="4"/>
  <c r="AH11" i="4"/>
  <c r="AI11" i="4"/>
  <c r="AE13" i="4"/>
  <c r="AF13" i="4"/>
  <c r="AG13" i="4"/>
  <c r="AH13" i="4"/>
  <c r="AI13" i="4"/>
  <c r="AD15" i="4"/>
  <c r="AE15" i="4"/>
  <c r="AF15" i="4"/>
  <c r="AG15" i="4"/>
  <c r="AH15" i="4"/>
  <c r="AI15" i="4"/>
  <c r="AD17" i="4"/>
  <c r="AE17" i="4"/>
  <c r="AF17" i="4"/>
  <c r="AG17" i="4"/>
  <c r="AH17" i="4"/>
  <c r="AI17" i="4"/>
  <c r="AE19" i="4"/>
  <c r="AF19" i="4"/>
  <c r="AG19" i="4"/>
  <c r="AH19" i="4"/>
  <c r="AI19" i="4"/>
  <c r="AE21" i="4"/>
  <c r="AF21" i="4"/>
  <c r="AG21" i="4"/>
  <c r="AH21" i="4"/>
  <c r="AI21" i="4"/>
  <c r="AD23" i="4"/>
  <c r="AE23" i="4"/>
  <c r="AF23" i="4"/>
  <c r="AG23" i="4"/>
  <c r="AH23" i="4"/>
  <c r="AI23" i="4"/>
  <c r="AE25" i="4"/>
  <c r="AF25" i="4"/>
  <c r="AG25" i="4"/>
  <c r="AH25" i="4"/>
  <c r="AI25" i="4"/>
  <c r="AE27" i="4"/>
  <c r="AF27" i="4"/>
  <c r="AG27" i="4"/>
  <c r="AH27" i="4"/>
  <c r="AI27" i="4"/>
  <c r="AE29" i="4"/>
  <c r="AF29" i="4"/>
  <c r="AG29" i="4"/>
  <c r="AH29" i="4"/>
  <c r="AI29" i="4"/>
  <c r="AD31" i="4"/>
  <c r="AE31" i="4"/>
  <c r="AF31" i="4"/>
  <c r="AG31" i="4"/>
  <c r="AH31" i="4"/>
  <c r="AI31" i="4"/>
  <c r="AD33" i="4"/>
  <c r="AE33" i="4"/>
  <c r="AF33" i="4"/>
  <c r="AG33" i="4"/>
  <c r="AH33" i="4"/>
  <c r="AI33" i="4"/>
  <c r="AE35" i="4"/>
  <c r="AF35" i="4"/>
  <c r="AG35" i="4"/>
  <c r="AH35" i="4"/>
  <c r="AI35" i="4"/>
  <c r="AE37" i="4"/>
  <c r="AF37" i="4"/>
  <c r="AG37" i="4"/>
  <c r="AI37" i="4"/>
  <c r="AE39" i="4"/>
  <c r="AF39" i="4"/>
  <c r="AG39" i="4"/>
  <c r="AH39" i="4"/>
  <c r="AI39" i="4"/>
  <c r="AE41" i="4"/>
  <c r="AF41" i="4"/>
  <c r="AG41" i="4"/>
  <c r="AH41" i="4"/>
  <c r="AI41" i="4"/>
  <c r="AE43" i="4"/>
  <c r="AF43" i="4"/>
  <c r="AG43" i="4"/>
  <c r="AH43" i="4"/>
  <c r="AI43" i="4"/>
  <c r="AD45" i="4"/>
  <c r="AE45" i="4"/>
  <c r="AF45" i="4"/>
  <c r="AG45" i="4"/>
  <c r="AH45" i="4"/>
  <c r="AI45" i="4"/>
  <c r="AE47" i="4"/>
  <c r="AF47" i="4"/>
  <c r="AG47" i="4"/>
  <c r="AH47" i="4"/>
  <c r="AI47" i="4"/>
  <c r="AD49" i="4"/>
  <c r="AE49" i="4"/>
  <c r="AF49" i="4"/>
  <c r="AG49" i="4"/>
  <c r="AH49" i="4"/>
  <c r="AI49" i="4"/>
  <c r="AE51" i="4"/>
  <c r="AF51" i="4"/>
  <c r="AG51" i="4"/>
  <c r="AH51" i="4"/>
  <c r="AI51" i="4"/>
  <c r="AD53" i="4"/>
  <c r="AE53" i="4"/>
  <c r="AF53" i="4"/>
  <c r="AG53" i="4"/>
  <c r="AH53" i="4"/>
  <c r="AI53" i="4"/>
  <c r="AE55" i="4"/>
  <c r="AF55" i="4"/>
  <c r="AG55" i="4"/>
  <c r="AH55" i="4"/>
  <c r="AI55" i="4"/>
  <c r="AE57" i="4"/>
  <c r="AF57" i="4"/>
  <c r="AG57" i="4"/>
  <c r="AH57" i="4"/>
  <c r="AI57" i="4"/>
  <c r="AH9" i="4"/>
  <c r="AI9" i="4"/>
  <c r="AF9" i="4"/>
  <c r="AG9" i="4"/>
  <c r="AE9" i="4"/>
  <c r="R17" i="2"/>
  <c r="Q59" i="5"/>
  <c r="AD13" i="4"/>
  <c r="AD19" i="4"/>
  <c r="AD21" i="4"/>
  <c r="AD25" i="4"/>
  <c r="AD27" i="4"/>
  <c r="AD29" i="4"/>
  <c r="AD35" i="4"/>
  <c r="AD37" i="4"/>
  <c r="AD39" i="4"/>
  <c r="AD41" i="4"/>
  <c r="AD43" i="4"/>
  <c r="AD47" i="4"/>
  <c r="AD51" i="4"/>
  <c r="AD55" i="4"/>
  <c r="AD57" i="4"/>
  <c r="AD8" i="4"/>
  <c r="F35" i="7"/>
  <c r="I26" i="2" l="1"/>
  <c r="AC35" i="4"/>
  <c r="AC33" i="4"/>
  <c r="AC27" i="4"/>
  <c r="AC19" i="4"/>
  <c r="AC17" i="4"/>
  <c r="AC51" i="4"/>
  <c r="AC43" i="4"/>
  <c r="AC31" i="4"/>
  <c r="AC29" i="4"/>
  <c r="AC23" i="4"/>
  <c r="AC21" i="4"/>
  <c r="AC13" i="4"/>
  <c r="AC39" i="4"/>
  <c r="AC47" i="4"/>
  <c r="K36" i="7"/>
  <c r="AC41" i="4"/>
  <c r="AC55" i="4"/>
  <c r="AC8" i="4"/>
  <c r="AC25" i="4"/>
  <c r="AC57" i="4"/>
  <c r="AC53" i="4"/>
  <c r="AC49" i="4"/>
  <c r="AC45" i="4"/>
  <c r="AC37" i="4"/>
  <c r="AC15" i="4"/>
  <c r="K35" i="7"/>
  <c r="I25" i="2"/>
  <c r="H25" i="2" l="1"/>
  <c r="H26" i="2" l="1"/>
  <c r="I29" i="2" l="1"/>
  <c r="I31" i="2" s="1"/>
  <c r="I55" i="2" s="1"/>
  <c r="H31" i="2" l="1"/>
  <c r="I28" i="2" l="1"/>
  <c r="I30" i="2" s="1"/>
  <c r="H30" i="2"/>
  <c r="H54" i="2" s="1"/>
  <c r="B3" i="12"/>
  <c r="AD11" i="4" l="1"/>
  <c r="AC11" i="4" s="1"/>
  <c r="I52" i="2" l="1"/>
  <c r="I54" i="2" s="1"/>
  <c r="E9" i="6" l="1"/>
  <c r="E25" i="6" s="1" a="1"/>
  <c r="E25" i="6" s="1"/>
  <c r="E8" i="6"/>
  <c r="E24" i="6" s="1" a="1"/>
  <c r="E24" i="6" s="1"/>
  <c r="AD9" i="4" l="1"/>
  <c r="AC9" i="4" s="1"/>
  <c r="H53" i="2" l="1"/>
  <c r="H5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mizuno_hiroyuki</author>
  </authors>
  <commentList>
    <comment ref="D8" authorId="0" shapeId="0" xr:uid="{F47A3785-C835-4CA7-A90E-AB5709CB72FD}">
      <text>
        <r>
          <rPr>
            <b/>
            <sz val="12"/>
            <color indexed="81"/>
            <rFont val="MS P ゴシック"/>
            <family val="3"/>
            <charset val="128"/>
          </rPr>
          <t>住所を確認してください。</t>
        </r>
      </text>
    </comment>
    <comment ref="D9" authorId="1" shapeId="0" xr:uid="{4BE6EDA9-511A-4870-9407-63A28BE84AA5}">
      <text>
        <r>
          <rPr>
            <b/>
            <sz val="12"/>
            <color indexed="81"/>
            <rFont val="MS P ゴシック"/>
            <family val="3"/>
            <charset val="128"/>
          </rPr>
          <t>リストより選択してください。</t>
        </r>
      </text>
    </comment>
    <comment ref="D10" authorId="1" shapeId="0" xr:uid="{7E6D58E2-9F0E-4C59-84E0-D1CB4D398EBF}">
      <text>
        <r>
          <rPr>
            <b/>
            <sz val="12"/>
            <color indexed="81"/>
            <rFont val="MS P ゴシック"/>
            <family val="3"/>
            <charset val="128"/>
          </rPr>
          <t>代表者名を確認してください。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12" authorId="0" shapeId="0" xr:uid="{0BADFAE5-4DCA-491B-9FCF-0C51454DE28D}">
      <text>
        <r>
          <rPr>
            <b/>
            <sz val="11"/>
            <color indexed="81"/>
            <rFont val="MS P ゴシック"/>
            <family val="3"/>
            <charset val="128"/>
          </rPr>
          <t>計画変更または取り下げを選択。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mizuno_hiroyuki</author>
  </authors>
  <commentList>
    <comment ref="D2" authorId="0" shapeId="0" xr:uid="{43698D3A-ADFB-41EB-BB98-97871A38EEC5}">
      <text>
        <r>
          <rPr>
            <b/>
            <sz val="12"/>
            <color indexed="81"/>
            <rFont val="MS P ゴシック"/>
            <family val="3"/>
            <charset val="128"/>
          </rPr>
          <t>リストより選択してください。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5" authorId="0" shapeId="0" xr:uid="{87C9F28A-E42E-4FE5-B0A5-A75321789283}">
      <text>
        <r>
          <rPr>
            <b/>
            <sz val="12"/>
            <color indexed="81"/>
            <rFont val="MS P ゴシック"/>
            <family val="3"/>
            <charset val="128"/>
          </rPr>
          <t>助成金対象事業は180日以上必要</t>
        </r>
      </text>
    </comment>
    <comment ref="F6" authorId="0" shapeId="0" xr:uid="{436839F8-7837-4FA1-9705-F9F6F4884DFC}">
      <text>
        <r>
          <rPr>
            <b/>
            <sz val="12"/>
            <color indexed="81"/>
            <rFont val="MS P ゴシック"/>
            <family val="3"/>
            <charset val="128"/>
          </rPr>
          <t>助成金対象事業は５日以上必要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mizuno_hiroyuki</author>
  </authors>
  <commentList>
    <comment ref="F27" authorId="0" shapeId="0" xr:uid="{17639E0A-E0D3-4008-A268-24D6042FBE1F}">
      <text>
        <r>
          <rPr>
            <b/>
            <sz val="12"/>
            <color indexed="81"/>
            <rFont val="MS P ゴシック"/>
            <family val="3"/>
            <charset val="128"/>
          </rPr>
          <t>単価が複数の場合は、摘要に「単価ｘ数量」を補記する。</t>
        </r>
      </text>
    </comment>
    <comment ref="D40" authorId="1" shapeId="0" xr:uid="{6051F483-EA34-433B-9EBE-C8334AD9344C}">
      <text>
        <r>
          <rPr>
            <b/>
            <sz val="9"/>
            <color indexed="81"/>
            <rFont val="MS P ゴシック"/>
            <family val="3"/>
            <charset val="128"/>
          </rPr>
          <t>リストより選択してください。</t>
        </r>
      </text>
    </comment>
    <comment ref="D42" authorId="1" shapeId="0" xr:uid="{78841579-B774-4B5F-A863-ACD22100B969}">
      <text>
        <r>
          <rPr>
            <b/>
            <sz val="9"/>
            <color indexed="81"/>
            <rFont val="MS P ゴシック"/>
            <family val="3"/>
            <charset val="128"/>
          </rPr>
          <t>リストより選択してください。</t>
        </r>
      </text>
    </comment>
    <comment ref="D44" authorId="1" shapeId="0" xr:uid="{C9C508F0-0D95-48EA-A764-1BB9A9364359}">
      <text>
        <r>
          <rPr>
            <b/>
            <sz val="9"/>
            <color indexed="81"/>
            <rFont val="MS P ゴシック"/>
            <family val="3"/>
            <charset val="128"/>
          </rPr>
          <t>リストより選択してください。</t>
        </r>
      </text>
    </comment>
    <comment ref="D46" authorId="1" shapeId="0" xr:uid="{30D1EDE2-778B-4B18-9C26-2B76FA7DFBD6}">
      <text>
        <r>
          <rPr>
            <b/>
            <sz val="9"/>
            <color indexed="81"/>
            <rFont val="MS P ゴシック"/>
            <family val="3"/>
            <charset val="128"/>
          </rPr>
          <t>リストより選択してください。</t>
        </r>
      </text>
    </comment>
    <comment ref="D48" authorId="1" shapeId="0" xr:uid="{6C0544B3-B3CD-49F7-9E0C-7EE609DBB15D}">
      <text>
        <r>
          <rPr>
            <b/>
            <sz val="9"/>
            <color indexed="81"/>
            <rFont val="MS P ゴシック"/>
            <family val="3"/>
            <charset val="128"/>
          </rPr>
          <t>リストより選択してください。</t>
        </r>
      </text>
    </comment>
    <comment ref="D64" authorId="1" shapeId="0" xr:uid="{F8B6AC82-0C94-46DD-B979-CA591F049D3A}">
      <text>
        <r>
          <rPr>
            <b/>
            <sz val="9"/>
            <color indexed="81"/>
            <rFont val="MS P ゴシック"/>
            <family val="3"/>
            <charset val="128"/>
          </rPr>
          <t>リストより選択してください。</t>
        </r>
      </text>
    </comment>
    <comment ref="C80" authorId="0" shapeId="0" xr:uid="{83D57C04-E3B7-4583-BEEF-3B4C34078CE2}">
      <text>
        <r>
          <rPr>
            <b/>
            <sz val="11"/>
            <color indexed="81"/>
            <rFont val="MS P ゴシック"/>
            <family val="3"/>
            <charset val="128"/>
          </rPr>
          <t>期中でリース料が変更の場合、下の行に入力。</t>
        </r>
      </text>
    </comment>
    <comment ref="F80" authorId="1" shapeId="0" xr:uid="{84AF8008-52F7-418F-89BF-E3EABEBBBC5C}">
      <text>
        <r>
          <rPr>
            <b/>
            <sz val="12"/>
            <color indexed="81"/>
            <rFont val="MS P ゴシック"/>
            <family val="3"/>
            <charset val="128"/>
          </rPr>
          <t>月額上限１万円かつ年間上限１２万円で記入してください。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36" authorId="0" shapeId="0" xr:uid="{3108F08A-173D-4CB9-8837-ED6080E11E94}">
      <text>
        <r>
          <rPr>
            <b/>
            <sz val="9"/>
            <color indexed="81"/>
            <rFont val="MS P ゴシック"/>
            <family val="3"/>
            <charset val="128"/>
          </rPr>
          <t>5000ｍ超過分はいずれかの路線の延長分を減算し、事業費も調整してください。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川口 浩史</author>
  </authors>
  <commentList>
    <comment ref="B2" authorId="0" shapeId="0" xr:uid="{00000000-0006-0000-0700-000001000000}">
      <text>
        <r>
          <rPr>
            <b/>
            <sz val="9"/>
            <color indexed="81"/>
            <rFont val="ＭＳ Ｐゴシック"/>
            <family val="3"/>
            <charset val="128"/>
          </rPr>
          <t>リストより選択して下さい。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matsui-t</author>
  </authors>
  <commentList>
    <comment ref="C4" authorId="0" shapeId="0" xr:uid="{00000000-0006-0000-0800-000001000000}">
      <text>
        <r>
          <rPr>
            <sz val="12"/>
            <color indexed="81"/>
            <rFont val="ＭＳ Ｐゴシック"/>
            <family val="3"/>
            <charset val="128"/>
          </rPr>
          <t>記名・印　又は　署名</t>
        </r>
        <r>
          <rPr>
            <sz val="9"/>
            <color indexed="81"/>
            <rFont val="ＭＳ Ｐゴシック"/>
            <family val="3"/>
            <charset val="128"/>
          </rPr>
          <t xml:space="preserve">
</t>
        </r>
      </text>
    </comment>
    <comment ref="D8" authorId="0" shapeId="0" xr:uid="{00000000-0006-0000-0800-000002000000}">
      <text>
        <r>
          <rPr>
            <b/>
            <sz val="9"/>
            <color indexed="81"/>
            <rFont val="ＭＳ Ｐゴシック"/>
            <family val="3"/>
            <charset val="128"/>
          </rPr>
          <t xml:space="preserve">入力例
</t>
        </r>
        <r>
          <rPr>
            <b/>
            <sz val="12"/>
            <color indexed="81"/>
            <rFont val="ＭＳ Ｐゴシック"/>
            <family val="3"/>
            <charset val="128"/>
          </rPr>
          <t>ｈ１５．９．２０</t>
        </r>
        <r>
          <rPr>
            <sz val="12"/>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9" authorId="0" shapeId="0" xr:uid="{3044C94B-2DBB-481A-9D77-41A10C68B8B5}">
      <text>
        <r>
          <rPr>
            <b/>
            <sz val="10"/>
            <color indexed="81"/>
            <rFont val="MS P ゴシック"/>
            <family val="3"/>
            <charset val="128"/>
          </rPr>
          <t>5000m以内</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mizuno_hiroyuki</author>
  </authors>
  <commentList>
    <comment ref="B21" authorId="0" shapeId="0" xr:uid="{DD9EE378-8976-4D6A-A4EA-823C965214F7}">
      <text>
        <r>
          <rPr>
            <b/>
            <sz val="12"/>
            <color indexed="81"/>
            <rFont val="MS P ゴシック"/>
            <family val="3"/>
            <charset val="128"/>
          </rPr>
          <t>理由を記入してください。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<sst xmlns="http://schemas.openxmlformats.org/spreadsheetml/2006/main" count="1324" uniqueCount="536">
  <si>
    <t>②高性能林業機械リース・レンタル支援事業</t>
    <rPh sb="1" eb="4">
      <t>コウセイノウ</t>
    </rPh>
    <rPh sb="4" eb="6">
      <t>リンギョウ</t>
    </rPh>
    <rPh sb="6" eb="8">
      <t>キカイ</t>
    </rPh>
    <rPh sb="16" eb="18">
      <t>シエン</t>
    </rPh>
    <rPh sb="18" eb="20">
      <t>ジギョウ</t>
    </rPh>
    <phoneticPr fontId="2"/>
  </si>
  <si>
    <t>②蜂災害防止対策事業</t>
    <rPh sb="1" eb="2">
      <t>ハチ</t>
    </rPh>
    <rPh sb="2" eb="4">
      <t>サイガイ</t>
    </rPh>
    <rPh sb="4" eb="6">
      <t>ボウシ</t>
    </rPh>
    <rPh sb="6" eb="8">
      <t>タイサク</t>
    </rPh>
    <rPh sb="8" eb="10">
      <t>ジギョウ</t>
    </rPh>
    <phoneticPr fontId="2"/>
  </si>
  <si>
    <t>人</t>
    <rPh sb="0" eb="1">
      <t>ニン</t>
    </rPh>
    <phoneticPr fontId="2"/>
  </si>
  <si>
    <t>事業名</t>
    <rPh sb="0" eb="2">
      <t>ジギョウ</t>
    </rPh>
    <rPh sb="2" eb="3">
      <t>メイ</t>
    </rPh>
    <phoneticPr fontId="2"/>
  </si>
  <si>
    <t>事業内容</t>
    <rPh sb="0" eb="2">
      <t>ジギョウ</t>
    </rPh>
    <rPh sb="2" eb="4">
      <t>ナイヨウ</t>
    </rPh>
    <phoneticPr fontId="2"/>
  </si>
  <si>
    <t>計</t>
    <rPh sb="0" eb="1">
      <t>ケイ</t>
    </rPh>
    <phoneticPr fontId="2"/>
  </si>
  <si>
    <t>事業体名</t>
    <rPh sb="0" eb="3">
      <t>ジギョウタイ</t>
    </rPh>
    <rPh sb="3" eb="4">
      <t>メイ</t>
    </rPh>
    <phoneticPr fontId="2"/>
  </si>
  <si>
    <t>式</t>
    <rPh sb="0" eb="1">
      <t>シキ</t>
    </rPh>
    <phoneticPr fontId="2"/>
  </si>
  <si>
    <t>②2年目</t>
    <rPh sb="2" eb="4">
      <t>ネンメ</t>
    </rPh>
    <phoneticPr fontId="2"/>
  </si>
  <si>
    <t>林業基金事業実施(変更)計画(精算)書</t>
    <rPh sb="0" eb="2">
      <t>リンギョウ</t>
    </rPh>
    <rPh sb="2" eb="4">
      <t>キキン</t>
    </rPh>
    <rPh sb="4" eb="6">
      <t>ジギョウ</t>
    </rPh>
    <rPh sb="6" eb="8">
      <t>ジッシ</t>
    </rPh>
    <rPh sb="9" eb="11">
      <t>ヘンコウ</t>
    </rPh>
    <rPh sb="12" eb="14">
      <t>ケイカク</t>
    </rPh>
    <rPh sb="15" eb="17">
      <t>セイサン</t>
    </rPh>
    <rPh sb="18" eb="19">
      <t>ショ</t>
    </rPh>
    <phoneticPr fontId="2"/>
  </si>
  <si>
    <t>林業基金事業実施計画書</t>
    <rPh sb="0" eb="2">
      <t>リンギョウ</t>
    </rPh>
    <rPh sb="2" eb="4">
      <t>キキン</t>
    </rPh>
    <phoneticPr fontId="2"/>
  </si>
  <si>
    <t>林業基金事業実施変更計画書</t>
    <rPh sb="0" eb="2">
      <t>リンギョウ</t>
    </rPh>
    <rPh sb="2" eb="4">
      <t>キキン</t>
    </rPh>
    <rPh sb="8" eb="10">
      <t>ヘンコウ</t>
    </rPh>
    <phoneticPr fontId="2"/>
  </si>
  <si>
    <t>林業基金事業実施精算書</t>
    <rPh sb="0" eb="2">
      <t>リンギョウ</t>
    </rPh>
    <rPh sb="2" eb="4">
      <t>キキン</t>
    </rPh>
    <rPh sb="8" eb="10">
      <t>セイサン</t>
    </rPh>
    <phoneticPr fontId="2"/>
  </si>
  <si>
    <t>ｍ</t>
    <phoneticPr fontId="2"/>
  </si>
  <si>
    <t>③人員輸送車リース支援事業</t>
    <rPh sb="1" eb="3">
      <t>ジンイン</t>
    </rPh>
    <rPh sb="3" eb="6">
      <t>ユソウシャ</t>
    </rPh>
    <rPh sb="9" eb="11">
      <t>シエン</t>
    </rPh>
    <rPh sb="11" eb="13">
      <t>ジギョウ</t>
    </rPh>
    <phoneticPr fontId="2"/>
  </si>
  <si>
    <t>台</t>
    <rPh sb="0" eb="1">
      <t>ダイ</t>
    </rPh>
    <phoneticPr fontId="2"/>
  </si>
  <si>
    <t>鈴鹿森林組合</t>
  </si>
  <si>
    <t>中勢森林組合</t>
  </si>
  <si>
    <t>松阪飯南森林組合</t>
  </si>
  <si>
    <t>（株）フォレストファイターズ</t>
  </si>
  <si>
    <t>宮川森林組合</t>
  </si>
  <si>
    <t>上田木材生産（有）</t>
  </si>
  <si>
    <t>いせしま森林組合</t>
  </si>
  <si>
    <t>大紀森林組合</t>
  </si>
  <si>
    <t>吉田本家山林部</t>
  </si>
  <si>
    <t>伊賀森林組合</t>
  </si>
  <si>
    <t>森林組合おわせ</t>
  </si>
  <si>
    <t>三重くまの森林組合</t>
    <rPh sb="0" eb="2">
      <t>ミエ</t>
    </rPh>
    <rPh sb="5" eb="7">
      <t>シンリン</t>
    </rPh>
    <rPh sb="7" eb="9">
      <t>クミアイ</t>
    </rPh>
    <phoneticPr fontId="5"/>
  </si>
  <si>
    <t>（株）川口屋</t>
  </si>
  <si>
    <t>前田商行（株）</t>
  </si>
  <si>
    <t>諸戸林友（株）</t>
  </si>
  <si>
    <t>速水林業</t>
  </si>
  <si>
    <t>（有）森下林業</t>
  </si>
  <si>
    <t>叶林業（名）</t>
  </si>
  <si>
    <t>佐藤林業</t>
  </si>
  <si>
    <t>丸中林業(株)</t>
    <rPh sb="4" eb="7">
      <t>カブ</t>
    </rPh>
    <phoneticPr fontId="5"/>
  </si>
  <si>
    <t>諸戸林業（株）中津川事業所</t>
    <phoneticPr fontId="5"/>
  </si>
  <si>
    <t>田中木材工業（株）</t>
  </si>
  <si>
    <t>田中林業（株）</t>
  </si>
  <si>
    <t>沖中造林（株）</t>
  </si>
  <si>
    <t>神宮司庁営林部</t>
  </si>
  <si>
    <t>（有）ナカイ</t>
  </si>
  <si>
    <t>三重県森林組合連合会</t>
  </si>
  <si>
    <t>晃榮林業(株)</t>
  </si>
  <si>
    <t>（株）フォレスト伊賀</t>
  </si>
  <si>
    <t>(有)勝川木材</t>
    <rPh sb="1" eb="2">
      <t>ユウ</t>
    </rPh>
    <phoneticPr fontId="5"/>
  </si>
  <si>
    <t>安田木材（有）</t>
  </si>
  <si>
    <t>木原造林（株）美杉事業所</t>
  </si>
  <si>
    <t>木原造林（株）大台事業所</t>
  </si>
  <si>
    <t>（有）芭蕉農林</t>
  </si>
  <si>
    <t>（有）森守</t>
  </si>
  <si>
    <t>三浦林商</t>
  </si>
  <si>
    <t>泉林業（有）</t>
  </si>
  <si>
    <t>Ｅ２リバイブ（株）</t>
  </si>
  <si>
    <t>奥川林業</t>
    <rPh sb="0" eb="2">
      <t>オクガワ</t>
    </rPh>
    <rPh sb="2" eb="4">
      <t>リンギョウ</t>
    </rPh>
    <phoneticPr fontId="5"/>
  </si>
  <si>
    <t>飯田林業(株)</t>
    <rPh sb="0" eb="2">
      <t>イイダ</t>
    </rPh>
    <rPh sb="2" eb="4">
      <t>リンギョウ</t>
    </rPh>
    <rPh sb="4" eb="7">
      <t>カブ</t>
    </rPh>
    <phoneticPr fontId="5"/>
  </si>
  <si>
    <t>フルハシEPO（株）</t>
    <rPh sb="8" eb="9">
      <t>カブ</t>
    </rPh>
    <phoneticPr fontId="5"/>
  </si>
  <si>
    <t>藤原林業(有)</t>
    <rPh sb="0" eb="2">
      <t>フジワラ</t>
    </rPh>
    <rPh sb="2" eb="4">
      <t>リンギョウ</t>
    </rPh>
    <rPh sb="4" eb="7">
      <t>ユウ</t>
    </rPh>
    <phoneticPr fontId="5"/>
  </si>
  <si>
    <t>（株）黒木林業</t>
    <rPh sb="3" eb="5">
      <t>クロキ</t>
    </rPh>
    <rPh sb="5" eb="7">
      <t>リンギョウ</t>
    </rPh>
    <phoneticPr fontId="5"/>
  </si>
  <si>
    <t>杣匠</t>
    <rPh sb="0" eb="1">
      <t>ソマ</t>
    </rPh>
    <rPh sb="1" eb="2">
      <t>タクミ</t>
    </rPh>
    <phoneticPr fontId="5"/>
  </si>
  <si>
    <t>野呂林業</t>
    <rPh sb="0" eb="2">
      <t>ノロ</t>
    </rPh>
    <rPh sb="2" eb="4">
      <t>リンギョウ</t>
    </rPh>
    <phoneticPr fontId="5"/>
  </si>
  <si>
    <t>三井物産フォレスト（株）長島山林事務所</t>
    <rPh sb="0" eb="2">
      <t>ミツイ</t>
    </rPh>
    <rPh sb="2" eb="4">
      <t>ブッサン</t>
    </rPh>
    <rPh sb="9" eb="12">
      <t>カブ</t>
    </rPh>
    <rPh sb="12" eb="14">
      <t>ナガシマ</t>
    </rPh>
    <rPh sb="14" eb="16">
      <t>サンリン</t>
    </rPh>
    <rPh sb="16" eb="19">
      <t>ジムショ</t>
    </rPh>
    <phoneticPr fontId="5"/>
  </si>
  <si>
    <t>　</t>
    <phoneticPr fontId="2"/>
  </si>
  <si>
    <t>備　考</t>
    <rPh sb="0" eb="1">
      <t>ソナエ</t>
    </rPh>
    <rPh sb="2" eb="3">
      <t>コウ</t>
    </rPh>
    <phoneticPr fontId="2"/>
  </si>
  <si>
    <t>小　計</t>
    <rPh sb="0" eb="1">
      <t>コ</t>
    </rPh>
    <rPh sb="2" eb="3">
      <t>ケイ</t>
    </rPh>
    <phoneticPr fontId="2"/>
  </si>
  <si>
    <t>事業費 (円）</t>
    <rPh sb="0" eb="3">
      <t>ジギョウヒ</t>
    </rPh>
    <rPh sb="5" eb="6">
      <t>エン</t>
    </rPh>
    <phoneticPr fontId="2"/>
  </si>
  <si>
    <t>助成額 (円）</t>
    <rPh sb="0" eb="3">
      <t>ジョセイガク</t>
    </rPh>
    <rPh sb="5" eb="6">
      <t>エン</t>
    </rPh>
    <phoneticPr fontId="2"/>
  </si>
  <si>
    <t>人</t>
    <rPh sb="0" eb="1">
      <t>ニン</t>
    </rPh>
    <phoneticPr fontId="8"/>
  </si>
  <si>
    <t>　月から　　か月分</t>
    <rPh sb="1" eb="2">
      <t>ツキ</t>
    </rPh>
    <rPh sb="7" eb="8">
      <t>ツキ</t>
    </rPh>
    <rPh sb="8" eb="9">
      <t>ブン</t>
    </rPh>
    <phoneticPr fontId="2"/>
  </si>
  <si>
    <t>(受講者数　　人、受講日数 　　　日）</t>
    <rPh sb="9" eb="11">
      <t>ジュコウ</t>
    </rPh>
    <rPh sb="11" eb="13">
      <t>ニッスウ</t>
    </rPh>
    <rPh sb="17" eb="18">
      <t>ヒ</t>
    </rPh>
    <phoneticPr fontId="2"/>
  </si>
  <si>
    <t>明細</t>
    <rPh sb="0" eb="2">
      <t>メイサイ</t>
    </rPh>
    <phoneticPr fontId="2"/>
  </si>
  <si>
    <t>p1</t>
    <phoneticPr fontId="2"/>
  </si>
  <si>
    <t>生年月日</t>
    <rPh sb="0" eb="2">
      <t>セイネン</t>
    </rPh>
    <rPh sb="2" eb="4">
      <t>ガッピ</t>
    </rPh>
    <phoneticPr fontId="2"/>
  </si>
  <si>
    <t>就業時年齢</t>
    <rPh sb="0" eb="2">
      <t>シュウギョウ</t>
    </rPh>
    <rPh sb="2" eb="3">
      <t>ジ</t>
    </rPh>
    <rPh sb="3" eb="5">
      <t>ネンレイ</t>
    </rPh>
    <phoneticPr fontId="2"/>
  </si>
  <si>
    <t>就労日数</t>
    <rPh sb="0" eb="2">
      <t>シュウロウ</t>
    </rPh>
    <rPh sb="2" eb="4">
      <t>ニッスウ</t>
    </rPh>
    <phoneticPr fontId="2"/>
  </si>
  <si>
    <t>社会保険制度等加入状況</t>
    <rPh sb="0" eb="2">
      <t>シャカイ</t>
    </rPh>
    <rPh sb="2" eb="4">
      <t>ホケン</t>
    </rPh>
    <rPh sb="4" eb="6">
      <t>セイド</t>
    </rPh>
    <rPh sb="6" eb="7">
      <t>トウ</t>
    </rPh>
    <rPh sb="7" eb="9">
      <t>カニュウ</t>
    </rPh>
    <rPh sb="9" eb="11">
      <t>ジョウキョウ</t>
    </rPh>
    <phoneticPr fontId="2"/>
  </si>
  <si>
    <t>労災上乗せ</t>
    <rPh sb="0" eb="2">
      <t>ロウサイ</t>
    </rPh>
    <rPh sb="2" eb="4">
      <t>ウワノ</t>
    </rPh>
    <phoneticPr fontId="2"/>
  </si>
  <si>
    <t>雇用保険</t>
    <rPh sb="0" eb="2">
      <t>コヨウ</t>
    </rPh>
    <rPh sb="2" eb="4">
      <t>ホケン</t>
    </rPh>
    <phoneticPr fontId="2"/>
  </si>
  <si>
    <t>健康保険</t>
    <rPh sb="0" eb="2">
      <t>ケンコウ</t>
    </rPh>
    <rPh sb="2" eb="4">
      <t>ホケン</t>
    </rPh>
    <phoneticPr fontId="2"/>
  </si>
  <si>
    <t>厚生年金</t>
    <rPh sb="0" eb="2">
      <t>コウセイ</t>
    </rPh>
    <rPh sb="2" eb="4">
      <t>ネンキン</t>
    </rPh>
    <phoneticPr fontId="2"/>
  </si>
  <si>
    <t>年次</t>
    <rPh sb="0" eb="2">
      <t>ネンジ</t>
    </rPh>
    <phoneticPr fontId="2"/>
  </si>
  <si>
    <t>事業費
（円）</t>
    <rPh sb="0" eb="3">
      <t>ジギョウヒ</t>
    </rPh>
    <rPh sb="5" eb="6">
      <t>エン</t>
    </rPh>
    <phoneticPr fontId="2"/>
  </si>
  <si>
    <t>助成額
（円）</t>
    <rPh sb="0" eb="3">
      <t>ジョセイガク</t>
    </rPh>
    <rPh sb="5" eb="6">
      <t>エン</t>
    </rPh>
    <phoneticPr fontId="2"/>
  </si>
  <si>
    <t>受講日数</t>
    <rPh sb="0" eb="2">
      <t>ジュコウ</t>
    </rPh>
    <rPh sb="2" eb="4">
      <t>ニッスウ</t>
    </rPh>
    <phoneticPr fontId="2"/>
  </si>
  <si>
    <t>加入</t>
    <rPh sb="0" eb="2">
      <t>カニュウ</t>
    </rPh>
    <phoneticPr fontId="2"/>
  </si>
  <si>
    <t>1年目</t>
    <rPh sb="1" eb="3">
      <t>ネンメ</t>
    </rPh>
    <phoneticPr fontId="2"/>
  </si>
  <si>
    <t>2年目</t>
    <rPh sb="1" eb="3">
      <t>ネンメ</t>
    </rPh>
    <phoneticPr fontId="2"/>
  </si>
  <si>
    <t>3年目</t>
    <rPh sb="1" eb="3">
      <t>ネンメ</t>
    </rPh>
    <phoneticPr fontId="2"/>
  </si>
  <si>
    <t>明細</t>
  </si>
  <si>
    <t>p2</t>
    <phoneticPr fontId="2"/>
  </si>
  <si>
    <t>①安全衛生用具整備事業</t>
    <rPh sb="1" eb="3">
      <t>アンゼン</t>
    </rPh>
    <rPh sb="3" eb="5">
      <t>エイセイ</t>
    </rPh>
    <phoneticPr fontId="2"/>
  </si>
  <si>
    <t>②蜂災害防止対策事業</t>
    <rPh sb="1" eb="2">
      <t>ハチ</t>
    </rPh>
    <rPh sb="2" eb="4">
      <t>サイガイ</t>
    </rPh>
    <rPh sb="4" eb="6">
      <t>ボウシ</t>
    </rPh>
    <phoneticPr fontId="2"/>
  </si>
  <si>
    <t>適</t>
    <rPh sb="0" eb="1">
      <t>テキ</t>
    </rPh>
    <phoneticPr fontId="2"/>
  </si>
  <si>
    <t/>
  </si>
  <si>
    <t>明細</t>
    <phoneticPr fontId="2"/>
  </si>
  <si>
    <t>明細</t>
    <phoneticPr fontId="2"/>
  </si>
  <si>
    <t>p3</t>
    <phoneticPr fontId="2"/>
  </si>
  <si>
    <t xml:space="preserve">     ①安全衛生用具整備事業</t>
    <phoneticPr fontId="2"/>
  </si>
  <si>
    <t>品名及び規格</t>
    <rPh sb="0" eb="2">
      <t>ヒンメイ</t>
    </rPh>
    <rPh sb="2" eb="3">
      <t>オヨ</t>
    </rPh>
    <rPh sb="4" eb="6">
      <t>キカク</t>
    </rPh>
    <phoneticPr fontId="2"/>
  </si>
  <si>
    <t>単価</t>
    <rPh sb="0" eb="2">
      <t>タンカ</t>
    </rPh>
    <phoneticPr fontId="2"/>
  </si>
  <si>
    <t>数量</t>
    <rPh sb="0" eb="2">
      <t>スウリョウ</t>
    </rPh>
    <phoneticPr fontId="2"/>
  </si>
  <si>
    <t>事業費</t>
    <rPh sb="0" eb="3">
      <t>ジギョウヒ</t>
    </rPh>
    <phoneticPr fontId="2"/>
  </si>
  <si>
    <t>摘要</t>
    <rPh sb="0" eb="2">
      <t>テキヨウ</t>
    </rPh>
    <phoneticPr fontId="2"/>
  </si>
  <si>
    <t xml:space="preserve">     ②蜂災害防止対策事業</t>
    <rPh sb="6" eb="7">
      <t>ハチ</t>
    </rPh>
    <rPh sb="7" eb="9">
      <t>サイガイ</t>
    </rPh>
    <rPh sb="9" eb="11">
      <t>ボウシ</t>
    </rPh>
    <rPh sb="11" eb="13">
      <t>タイサク</t>
    </rPh>
    <phoneticPr fontId="2"/>
  </si>
  <si>
    <t>機種</t>
    <rPh sb="0" eb="2">
      <t>キシュ</t>
    </rPh>
    <phoneticPr fontId="2"/>
  </si>
  <si>
    <t>規格</t>
    <rPh sb="0" eb="2">
      <t>キカク</t>
    </rPh>
    <phoneticPr fontId="2"/>
  </si>
  <si>
    <t>助成額</t>
    <rPh sb="0" eb="3">
      <t>ジョセイガク</t>
    </rPh>
    <phoneticPr fontId="2"/>
  </si>
  <si>
    <t xml:space="preserve">     ②高性能林業機械等リース・レンタル支援事業</t>
    <rPh sb="6" eb="9">
      <t>コウセイノウ</t>
    </rPh>
    <rPh sb="9" eb="11">
      <t>リンギョウ</t>
    </rPh>
    <rPh sb="11" eb="13">
      <t>キカイ</t>
    </rPh>
    <rPh sb="13" eb="14">
      <t>トウ</t>
    </rPh>
    <rPh sb="22" eb="24">
      <t>シエン</t>
    </rPh>
    <rPh sb="24" eb="26">
      <t>ジギョウ</t>
    </rPh>
    <phoneticPr fontId="2"/>
  </si>
  <si>
    <t>リース・
レンタル別</t>
    <rPh sb="9" eb="10">
      <t>ベツ</t>
    </rPh>
    <phoneticPr fontId="2"/>
  </si>
  <si>
    <t>リース</t>
    <phoneticPr fontId="2"/>
  </si>
  <si>
    <t>レンタル</t>
    <phoneticPr fontId="2"/>
  </si>
  <si>
    <t>レンタル 計</t>
    <rPh sb="4" eb="5">
      <t>ケイ</t>
    </rPh>
    <phoneticPr fontId="2"/>
  </si>
  <si>
    <t>合計</t>
    <rPh sb="0" eb="2">
      <t>ゴウケイ</t>
    </rPh>
    <phoneticPr fontId="2"/>
  </si>
  <si>
    <t xml:space="preserve">     ③人員輸送車リース支援事業</t>
    <rPh sb="6" eb="8">
      <t>ジンイン</t>
    </rPh>
    <rPh sb="8" eb="11">
      <t>ユソウシャ</t>
    </rPh>
    <rPh sb="14" eb="16">
      <t>シエン</t>
    </rPh>
    <rPh sb="16" eb="18">
      <t>ジギョウ</t>
    </rPh>
    <phoneticPr fontId="2"/>
  </si>
  <si>
    <t>事業費</t>
    <rPh sb="0" eb="2">
      <t>ジギョウ</t>
    </rPh>
    <rPh sb="2" eb="3">
      <t>ヒ</t>
    </rPh>
    <phoneticPr fontId="2"/>
  </si>
  <si>
    <t>　　　</t>
    <phoneticPr fontId="2"/>
  </si>
  <si>
    <t>路線名</t>
    <rPh sb="0" eb="2">
      <t>ロセン</t>
    </rPh>
    <rPh sb="2" eb="3">
      <t>メイ</t>
    </rPh>
    <phoneticPr fontId="2"/>
  </si>
  <si>
    <t>作業延長（ｍ）</t>
    <rPh sb="0" eb="2">
      <t>サギョウ</t>
    </rPh>
    <rPh sb="2" eb="4">
      <t>エンチョウ</t>
    </rPh>
    <phoneticPr fontId="2"/>
  </si>
  <si>
    <t>事業費（円）</t>
    <rPh sb="0" eb="3">
      <t>ジギョウヒ</t>
    </rPh>
    <rPh sb="4" eb="5">
      <t>エン</t>
    </rPh>
    <phoneticPr fontId="2"/>
  </si>
  <si>
    <t>助成額（円）</t>
    <rPh sb="0" eb="2">
      <t>ジョセイ</t>
    </rPh>
    <rPh sb="2" eb="3">
      <t>ガク</t>
    </rPh>
    <rPh sb="4" eb="5">
      <t>エン</t>
    </rPh>
    <phoneticPr fontId="2"/>
  </si>
  <si>
    <t>補助金（造林）</t>
    <rPh sb="0" eb="3">
      <t>ホジョキン</t>
    </rPh>
    <rPh sb="4" eb="6">
      <t>ゾウリン</t>
    </rPh>
    <phoneticPr fontId="2"/>
  </si>
  <si>
    <t>備考</t>
    <rPh sb="0" eb="2">
      <t>ビコウ</t>
    </rPh>
    <phoneticPr fontId="2"/>
  </si>
  <si>
    <t>氏 名</t>
    <rPh sb="0" eb="1">
      <t>シ</t>
    </rPh>
    <rPh sb="2" eb="3">
      <t>メイ</t>
    </rPh>
    <phoneticPr fontId="2"/>
  </si>
  <si>
    <t>就業年月日</t>
    <rPh sb="0" eb="2">
      <t>シュウギョウ</t>
    </rPh>
    <rPh sb="2" eb="3">
      <t>ネン</t>
    </rPh>
    <rPh sb="3" eb="4">
      <t>ガツ</t>
    </rPh>
    <rPh sb="4" eb="5">
      <t>ニチ</t>
    </rPh>
    <phoneticPr fontId="2"/>
  </si>
  <si>
    <t>年間就労日数</t>
    <rPh sb="0" eb="1">
      <t>ネン</t>
    </rPh>
    <rPh sb="1" eb="2">
      <t>マ</t>
    </rPh>
    <rPh sb="2" eb="4">
      <t>シュウロウ</t>
    </rPh>
    <rPh sb="4" eb="6">
      <t>ニッスウ</t>
    </rPh>
    <phoneticPr fontId="2"/>
  </si>
  <si>
    <t>算出就労日数</t>
    <rPh sb="0" eb="2">
      <t>サンシュツ</t>
    </rPh>
    <rPh sb="2" eb="4">
      <t>シュウロウ</t>
    </rPh>
    <rPh sb="4" eb="6">
      <t>ニッスウ</t>
    </rPh>
    <phoneticPr fontId="2"/>
  </si>
  <si>
    <t>退職金共済</t>
    <rPh sb="0" eb="3">
      <t>タイショクキン</t>
    </rPh>
    <rPh sb="3" eb="5">
      <t>キョウサイ</t>
    </rPh>
    <phoneticPr fontId="2"/>
  </si>
  <si>
    <t>有休取得日数</t>
    <rPh sb="0" eb="2">
      <t>ユウキュウ</t>
    </rPh>
    <rPh sb="2" eb="4">
      <t>シュトク</t>
    </rPh>
    <rPh sb="4" eb="6">
      <t>ニッスウ</t>
    </rPh>
    <phoneticPr fontId="2"/>
  </si>
  <si>
    <t>世古木材(有)</t>
    <rPh sb="0" eb="2">
      <t>セコ</t>
    </rPh>
    <rPh sb="2" eb="4">
      <t>モクザイ</t>
    </rPh>
    <rPh sb="4" eb="7">
      <t>ユウ</t>
    </rPh>
    <phoneticPr fontId="2"/>
  </si>
  <si>
    <t>みえチェーンソー技術競技大会実行委員会</t>
    <rPh sb="14" eb="16">
      <t>ジッコウ</t>
    </rPh>
    <rPh sb="16" eb="19">
      <t>イインカイ</t>
    </rPh>
    <phoneticPr fontId="2"/>
  </si>
  <si>
    <t>林業安全衛生教育等
支援事業</t>
    <rPh sb="0" eb="2">
      <t>リンギョウ</t>
    </rPh>
    <rPh sb="2" eb="4">
      <t>アンゼン</t>
    </rPh>
    <rPh sb="4" eb="6">
      <t>エイセイ</t>
    </rPh>
    <rPh sb="6" eb="8">
      <t>キョウイク</t>
    </rPh>
    <rPh sb="8" eb="9">
      <t>トウ</t>
    </rPh>
    <rPh sb="10" eb="12">
      <t>シエン</t>
    </rPh>
    <rPh sb="12" eb="14">
      <t>ジギョウ</t>
    </rPh>
    <phoneticPr fontId="2"/>
  </si>
  <si>
    <t>フォレスト
ワーカー
研修生</t>
    <rPh sb="11" eb="13">
      <t>ケンシュウ</t>
    </rPh>
    <rPh sb="13" eb="14">
      <t>セイ</t>
    </rPh>
    <phoneticPr fontId="2"/>
  </si>
  <si>
    <t>整備
条件
適否</t>
    <rPh sb="0" eb="2">
      <t>セイビ</t>
    </rPh>
    <rPh sb="3" eb="5">
      <t>ジョウケン</t>
    </rPh>
    <rPh sb="6" eb="8">
      <t>テキヒ</t>
    </rPh>
    <phoneticPr fontId="2"/>
  </si>
  <si>
    <t>亀山市加太板屋4622-1</t>
    <phoneticPr fontId="5"/>
  </si>
  <si>
    <t>津市白山町南家城915-1</t>
  </si>
  <si>
    <t>松阪市飯南町粥見5725-3</t>
    <phoneticPr fontId="5"/>
  </si>
  <si>
    <t>多気郡大台町小切畑17</t>
  </si>
  <si>
    <t>多気郡大台町江馬316</t>
  </si>
  <si>
    <t>松阪市長月町76-15</t>
  </si>
  <si>
    <t>申請者　　住　所　</t>
    <rPh sb="0" eb="3">
      <t>シンセイシャ</t>
    </rPh>
    <rPh sb="5" eb="6">
      <t>スミ</t>
    </rPh>
    <rPh sb="7" eb="8">
      <t>ショ</t>
    </rPh>
    <phoneticPr fontId="2"/>
  </si>
  <si>
    <t>度会郡大紀町崎239-2</t>
  </si>
  <si>
    <t>度会郡度会町大野木2756-1</t>
  </si>
  <si>
    <t>　　　　　　　名　称　</t>
    <rPh sb="7" eb="8">
      <t>メイ</t>
    </rPh>
    <rPh sb="9" eb="10">
      <t>ショウ</t>
    </rPh>
    <phoneticPr fontId="2"/>
  </si>
  <si>
    <t>　　　　　　　　代表者　</t>
    <rPh sb="8" eb="11">
      <t>ダイヒョウシャ</t>
    </rPh>
    <phoneticPr fontId="2"/>
  </si>
  <si>
    <t>度会郡大紀町滝原1025-1</t>
  </si>
  <si>
    <t>伊賀市ゆめが丘7丁目7</t>
  </si>
  <si>
    <t>北牟婁郡紀北町便ノ山200</t>
    <phoneticPr fontId="5"/>
  </si>
  <si>
    <t>熊野市久生屋町1368-2</t>
    <rPh sb="0" eb="2">
      <t>クマノ</t>
    </rPh>
    <rPh sb="2" eb="3">
      <t>シ</t>
    </rPh>
    <rPh sb="3" eb="4">
      <t>ク</t>
    </rPh>
    <rPh sb="4" eb="5">
      <t>ウ</t>
    </rPh>
    <rPh sb="5" eb="6">
      <t>ヤ</t>
    </rPh>
    <rPh sb="6" eb="7">
      <t>マチ</t>
    </rPh>
    <phoneticPr fontId="5"/>
  </si>
  <si>
    <t>松阪市飯高町乙栗子124</t>
  </si>
  <si>
    <t>南牟婁郡紀宝町鵜殿459-1</t>
  </si>
  <si>
    <t>多気郡大台町明豆132-2</t>
  </si>
  <si>
    <t>北牟婁郡紀北町引本浦345</t>
    <rPh sb="0" eb="4">
      <t>キタムログン</t>
    </rPh>
    <phoneticPr fontId="5"/>
  </si>
  <si>
    <t>記</t>
    <rPh sb="0" eb="1">
      <t>キ</t>
    </rPh>
    <phoneticPr fontId="2"/>
  </si>
  <si>
    <t>伊勢市浦口1丁目10-26</t>
    <phoneticPr fontId="5"/>
  </si>
  <si>
    <t>松阪市飯高町宮前1414</t>
  </si>
  <si>
    <t>いなべ市北勢町阿下喜 1536-2</t>
  </si>
  <si>
    <t>度会郡度会町麻加江836-1</t>
    <phoneticPr fontId="5"/>
  </si>
  <si>
    <t>２　事業実施変更計画書</t>
    <rPh sb="2" eb="4">
      <t>ジギョウ</t>
    </rPh>
    <rPh sb="4" eb="6">
      <t>ジッシ</t>
    </rPh>
    <rPh sb="6" eb="8">
      <t>ヘンコウ</t>
    </rPh>
    <rPh sb="8" eb="11">
      <t>ケイカクショ</t>
    </rPh>
    <phoneticPr fontId="2"/>
  </si>
  <si>
    <t>亀山市関町坂下828</t>
  </si>
  <si>
    <t>(別添）</t>
    <rPh sb="1" eb="3">
      <t>ベッテン</t>
    </rPh>
    <phoneticPr fontId="2"/>
  </si>
  <si>
    <t>尾鷲市南陽町6-4</t>
  </si>
  <si>
    <t>林業基金事業実施変更計画書</t>
    <rPh sb="4" eb="6">
      <t>ジギョウ</t>
    </rPh>
    <rPh sb="6" eb="8">
      <t>ジッシ</t>
    </rPh>
    <rPh sb="8" eb="10">
      <t>ヘンコウ</t>
    </rPh>
    <rPh sb="10" eb="12">
      <t>ケイカク</t>
    </rPh>
    <rPh sb="12" eb="13">
      <t>ショ</t>
    </rPh>
    <phoneticPr fontId="2"/>
  </si>
  <si>
    <t>北牟婁郡紀北町東長島2664-53</t>
    <phoneticPr fontId="5"/>
  </si>
  <si>
    <t>林業基金事業実施変更計画書明細</t>
    <rPh sb="4" eb="6">
      <t>ジギョウ</t>
    </rPh>
    <rPh sb="6" eb="8">
      <t>ジッシ</t>
    </rPh>
    <rPh sb="8" eb="10">
      <t>ヘンコウ</t>
    </rPh>
    <rPh sb="10" eb="12">
      <t>ケイカク</t>
    </rPh>
    <rPh sb="12" eb="13">
      <t>ショ</t>
    </rPh>
    <rPh sb="13" eb="15">
      <t>メイサイ</t>
    </rPh>
    <phoneticPr fontId="2"/>
  </si>
  <si>
    <t>松阪市飯高町波瀬213</t>
  </si>
  <si>
    <t>松阪市飯高町波瀬219</t>
  </si>
  <si>
    <t>＊取り下げの場合は不要</t>
    <rPh sb="1" eb="2">
      <t>ト</t>
    </rPh>
    <rPh sb="3" eb="4">
      <t>サ</t>
    </rPh>
    <rPh sb="6" eb="8">
      <t>バアイ</t>
    </rPh>
    <rPh sb="9" eb="11">
      <t>フヨウ</t>
    </rPh>
    <phoneticPr fontId="2"/>
  </si>
  <si>
    <t>伊勢市宇治館町1</t>
  </si>
  <si>
    <t>松阪市飯高町乙栗子1198-1</t>
  </si>
  <si>
    <t>津市桜橋1丁目104</t>
  </si>
  <si>
    <t>熊野市飛鳥町小阪680</t>
  </si>
  <si>
    <t>伊賀市北山1560</t>
  </si>
  <si>
    <t>三重郡菰野町大字杉谷2365-18</t>
  </si>
  <si>
    <t>亀山市加太市場1675</t>
  </si>
  <si>
    <t>津市美杉町竹原258</t>
  </si>
  <si>
    <t>多気郡大台町栃原1065-5</t>
  </si>
  <si>
    <t>伊賀市山畑3475</t>
  </si>
  <si>
    <t>津市美杉町上多気1359</t>
  </si>
  <si>
    <r>
      <t>津市美杉町丹生</t>
    </r>
    <r>
      <rPr>
        <sz val="11"/>
        <rFont val="ＭＳ Ｐゴシック"/>
        <family val="3"/>
        <charset val="128"/>
      </rPr>
      <t>俣397</t>
    </r>
    <rPh sb="5" eb="6">
      <t>タン</t>
    </rPh>
    <phoneticPr fontId="5"/>
  </si>
  <si>
    <t>北牟婁郡紀北町相賀404-3</t>
    <phoneticPr fontId="2"/>
  </si>
  <si>
    <t>多気郡大台町佐原516-3</t>
    <rPh sb="6" eb="8">
      <t>サハラ</t>
    </rPh>
    <phoneticPr fontId="5"/>
  </si>
  <si>
    <t>熊野市有馬町5167-2</t>
    <rPh sb="0" eb="3">
      <t>クマノシ</t>
    </rPh>
    <rPh sb="3" eb="6">
      <t>アリマチョウ</t>
    </rPh>
    <phoneticPr fontId="5"/>
  </si>
  <si>
    <t>度会郡度会町田間95</t>
    <rPh sb="0" eb="3">
      <t>ワタライグン</t>
    </rPh>
    <rPh sb="3" eb="5">
      <t>ワタライ</t>
    </rPh>
    <rPh sb="5" eb="6">
      <t>チョウ</t>
    </rPh>
    <rPh sb="6" eb="8">
      <t>タマ</t>
    </rPh>
    <phoneticPr fontId="5"/>
  </si>
  <si>
    <t>三重郡川越町亀崎新田字下新田77-562</t>
    <rPh sb="0" eb="3">
      <t>ミエグン</t>
    </rPh>
    <rPh sb="3" eb="5">
      <t>カワゴエ</t>
    </rPh>
    <rPh sb="5" eb="6">
      <t>チョウ</t>
    </rPh>
    <rPh sb="6" eb="8">
      <t>カメザキ</t>
    </rPh>
    <rPh sb="8" eb="10">
      <t>シンデン</t>
    </rPh>
    <rPh sb="10" eb="11">
      <t>アザ</t>
    </rPh>
    <rPh sb="11" eb="12">
      <t>シモ</t>
    </rPh>
    <rPh sb="12" eb="14">
      <t>シンデン</t>
    </rPh>
    <phoneticPr fontId="5"/>
  </si>
  <si>
    <t>多気郡大台町久豆251-7</t>
    <rPh sb="0" eb="3">
      <t>タキグン</t>
    </rPh>
    <rPh sb="3" eb="6">
      <t>オオダイチョウ</t>
    </rPh>
    <rPh sb="6" eb="7">
      <t>キュウ</t>
    </rPh>
    <rPh sb="7" eb="8">
      <t>マメ</t>
    </rPh>
    <phoneticPr fontId="5"/>
  </si>
  <si>
    <t>津市美里町五百野917-2</t>
    <rPh sb="0" eb="2">
      <t>ツシ</t>
    </rPh>
    <rPh sb="2" eb="4">
      <t>ミサト</t>
    </rPh>
    <rPh sb="4" eb="5">
      <t>チョウ</t>
    </rPh>
    <rPh sb="5" eb="6">
      <t>ゴ</t>
    </rPh>
    <rPh sb="6" eb="7">
      <t>ヒャク</t>
    </rPh>
    <rPh sb="7" eb="8">
      <t>ノ</t>
    </rPh>
    <phoneticPr fontId="5"/>
  </si>
  <si>
    <t>津市美杉町竹原2868-3</t>
    <rPh sb="0" eb="2">
      <t>ツシ</t>
    </rPh>
    <rPh sb="2" eb="5">
      <t>ミスギチョウ</t>
    </rPh>
    <rPh sb="5" eb="7">
      <t>タケハラ</t>
    </rPh>
    <phoneticPr fontId="5"/>
  </si>
  <si>
    <t>松阪市飯南町有馬野653</t>
    <rPh sb="0" eb="3">
      <t>マツサカシ</t>
    </rPh>
    <rPh sb="3" eb="5">
      <t>イイナン</t>
    </rPh>
    <rPh sb="5" eb="6">
      <t>マチ</t>
    </rPh>
    <rPh sb="6" eb="8">
      <t>アリマ</t>
    </rPh>
    <rPh sb="8" eb="9">
      <t>ノ</t>
    </rPh>
    <phoneticPr fontId="5"/>
  </si>
  <si>
    <t>津市桜橋1丁目104（三重県森林組合連合会内）</t>
    <rPh sb="11" eb="14">
      <t>ミエケン</t>
    </rPh>
    <rPh sb="14" eb="16">
      <t>シンリン</t>
    </rPh>
    <rPh sb="16" eb="18">
      <t>クミアイ</t>
    </rPh>
    <rPh sb="18" eb="21">
      <t>レンゴウカイ</t>
    </rPh>
    <rPh sb="21" eb="22">
      <t>ナイ</t>
    </rPh>
    <phoneticPr fontId="2"/>
  </si>
  <si>
    <t>林業基金事業実施計画書</t>
    <rPh sb="0" eb="2">
      <t>リンギョウ</t>
    </rPh>
    <rPh sb="2" eb="4">
      <t>キキン</t>
    </rPh>
    <rPh sb="4" eb="6">
      <t>ジギョウ</t>
    </rPh>
    <rPh sb="6" eb="8">
      <t>ジッシ</t>
    </rPh>
    <rPh sb="8" eb="10">
      <t>ケイカク</t>
    </rPh>
    <rPh sb="10" eb="11">
      <t>ショ</t>
    </rPh>
    <phoneticPr fontId="2"/>
  </si>
  <si>
    <t>林業基金事業実施計画書明細</t>
    <rPh sb="4" eb="6">
      <t>ジギョウ</t>
    </rPh>
    <rPh sb="6" eb="8">
      <t>ジッシ</t>
    </rPh>
    <rPh sb="8" eb="10">
      <t>ケイカク</t>
    </rPh>
    <rPh sb="10" eb="11">
      <t>ショ</t>
    </rPh>
    <rPh sb="11" eb="13">
      <t>メイサイ</t>
    </rPh>
    <phoneticPr fontId="2"/>
  </si>
  <si>
    <t>　　　　　(新規参入者用）</t>
    <rPh sb="6" eb="8">
      <t>シンキ</t>
    </rPh>
    <rPh sb="8" eb="10">
      <t>サンニュウ</t>
    </rPh>
    <rPh sb="10" eb="11">
      <t>シャ</t>
    </rPh>
    <rPh sb="11" eb="12">
      <t>ヨウ</t>
    </rPh>
    <phoneticPr fontId="2"/>
  </si>
  <si>
    <t xml:space="preserve">                                            </t>
    <phoneticPr fontId="2"/>
  </si>
  <si>
    <t>申請者</t>
    <rPh sb="0" eb="2">
      <t>シンセイ</t>
    </rPh>
    <rPh sb="2" eb="3">
      <t>シャ</t>
    </rPh>
    <phoneticPr fontId="2"/>
  </si>
  <si>
    <t xml:space="preserve">                                                    </t>
    <phoneticPr fontId="2"/>
  </si>
  <si>
    <t>記</t>
    <phoneticPr fontId="2"/>
  </si>
  <si>
    <t>機　　種</t>
    <rPh sb="0" eb="1">
      <t>キ</t>
    </rPh>
    <rPh sb="3" eb="4">
      <t>タネ</t>
    </rPh>
    <phoneticPr fontId="2"/>
  </si>
  <si>
    <t>規　　格</t>
    <rPh sb="0" eb="1">
      <t>キ</t>
    </rPh>
    <rPh sb="3" eb="4">
      <t>カク</t>
    </rPh>
    <phoneticPr fontId="2"/>
  </si>
  <si>
    <t>リース・
レンタル</t>
    <phoneticPr fontId="2"/>
  </si>
  <si>
    <t>摘　　要</t>
    <phoneticPr fontId="2"/>
  </si>
  <si>
    <t>リース　　計</t>
    <rPh sb="5" eb="6">
      <t>ケイ</t>
    </rPh>
    <phoneticPr fontId="2"/>
  </si>
  <si>
    <t>合　計</t>
    <rPh sb="0" eb="1">
      <t>ゴウ</t>
    </rPh>
    <rPh sb="2" eb="3">
      <t>ケイ</t>
    </rPh>
    <phoneticPr fontId="2"/>
  </si>
  <si>
    <t>車　　種</t>
    <rPh sb="0" eb="1">
      <t>クルマ</t>
    </rPh>
    <rPh sb="3" eb="4">
      <t>タネ</t>
    </rPh>
    <phoneticPr fontId="2"/>
  </si>
  <si>
    <t>規　　格</t>
    <rPh sb="0" eb="1">
      <t>タダシ</t>
    </rPh>
    <rPh sb="3" eb="4">
      <t>カク</t>
    </rPh>
    <phoneticPr fontId="2"/>
  </si>
  <si>
    <t>作設延長（ｍ）</t>
    <rPh sb="0" eb="1">
      <t>サク</t>
    </rPh>
    <rPh sb="1" eb="2">
      <t>セツ</t>
    </rPh>
    <rPh sb="2" eb="4">
      <t>エンチョウ</t>
    </rPh>
    <phoneticPr fontId="2"/>
  </si>
  <si>
    <t>事業費（円）</t>
    <rPh sb="0" eb="2">
      <t>ジギョウ</t>
    </rPh>
    <rPh sb="2" eb="3">
      <t>ヒ</t>
    </rPh>
    <rPh sb="4" eb="5">
      <t>エン</t>
    </rPh>
    <phoneticPr fontId="2"/>
  </si>
  <si>
    <t>助成金（円）</t>
    <rPh sb="0" eb="2">
      <t>ジョセイ</t>
    </rPh>
    <rPh sb="2" eb="3">
      <t>キン</t>
    </rPh>
    <rPh sb="4" eb="5">
      <t>エン</t>
    </rPh>
    <phoneticPr fontId="2"/>
  </si>
  <si>
    <t>経　　歴　　書</t>
    <rPh sb="0" eb="1">
      <t>ヘ</t>
    </rPh>
    <rPh sb="3" eb="4">
      <t>レキ</t>
    </rPh>
    <rPh sb="6" eb="7">
      <t>ショ</t>
    </rPh>
    <phoneticPr fontId="2"/>
  </si>
  <si>
    <t>フリガナ</t>
    <phoneticPr fontId="2"/>
  </si>
  <si>
    <t>フリガナ</t>
    <phoneticPr fontId="2"/>
  </si>
  <si>
    <t>性別</t>
    <rPh sb="0" eb="2">
      <t>セイベツ</t>
    </rPh>
    <phoneticPr fontId="2"/>
  </si>
  <si>
    <t>氏名</t>
    <rPh sb="0" eb="2">
      <t>シメイ</t>
    </rPh>
    <phoneticPr fontId="2"/>
  </si>
  <si>
    <t>住所</t>
    <rPh sb="0" eb="2">
      <t>ジュウショ</t>
    </rPh>
    <phoneticPr fontId="2"/>
  </si>
  <si>
    <t>（〒</t>
    <phoneticPr fontId="2"/>
  </si>
  <si>
    <t>）</t>
    <phoneticPr fontId="2"/>
  </si>
  <si>
    <t>男</t>
    <rPh sb="0" eb="1">
      <t>オトコ</t>
    </rPh>
    <phoneticPr fontId="2"/>
  </si>
  <si>
    <t>電話</t>
    <rPh sb="0" eb="2">
      <t>デンワ</t>
    </rPh>
    <phoneticPr fontId="2"/>
  </si>
  <si>
    <t>女</t>
    <rPh sb="0" eb="1">
      <t>オンナ</t>
    </rPh>
    <phoneticPr fontId="2"/>
  </si>
  <si>
    <t>業務内容</t>
    <rPh sb="0" eb="2">
      <t>ギョウム</t>
    </rPh>
    <rPh sb="2" eb="4">
      <t>ナイヨウ</t>
    </rPh>
    <phoneticPr fontId="2"/>
  </si>
  <si>
    <t>期間</t>
    <rPh sb="0" eb="2">
      <t>キカン</t>
    </rPh>
    <phoneticPr fontId="2"/>
  </si>
  <si>
    <t>就業先等</t>
    <rPh sb="0" eb="2">
      <t>シュウギョウ</t>
    </rPh>
    <rPh sb="2" eb="3">
      <t>サキ</t>
    </rPh>
    <rPh sb="3" eb="4">
      <t>トウ</t>
    </rPh>
    <phoneticPr fontId="2"/>
  </si>
  <si>
    <t>（林業就業前）</t>
    <rPh sb="1" eb="3">
      <t>リンギョウ</t>
    </rPh>
    <rPh sb="3" eb="5">
      <t>シュウギョウ</t>
    </rPh>
    <rPh sb="5" eb="6">
      <t>マエ</t>
    </rPh>
    <phoneticPr fontId="2"/>
  </si>
  <si>
    <t>から</t>
    <phoneticPr fontId="2"/>
  </si>
  <si>
    <t>まで</t>
    <phoneticPr fontId="2"/>
  </si>
  <si>
    <t>（以下林業就業後）</t>
    <rPh sb="1" eb="3">
      <t>イカ</t>
    </rPh>
    <rPh sb="3" eb="5">
      <t>リンギョウ</t>
    </rPh>
    <rPh sb="5" eb="7">
      <t>シュウギョウ</t>
    </rPh>
    <rPh sb="7" eb="8">
      <t>ゴ</t>
    </rPh>
    <phoneticPr fontId="2"/>
  </si>
  <si>
    <t>林業就労への今後の抱負</t>
    <rPh sb="0" eb="2">
      <t>リンギョウ</t>
    </rPh>
    <rPh sb="2" eb="4">
      <t>シュウロウ</t>
    </rPh>
    <rPh sb="6" eb="8">
      <t>コンゴ</t>
    </rPh>
    <rPh sb="9" eb="11">
      <t>ホウフ</t>
    </rPh>
    <phoneticPr fontId="2"/>
  </si>
  <si>
    <t>　印</t>
    <rPh sb="1" eb="2">
      <t>イン</t>
    </rPh>
    <phoneticPr fontId="2"/>
  </si>
  <si>
    <t xml:space="preserve">       (別添）のとおり</t>
    <rPh sb="8" eb="10">
      <t>ベッテン</t>
    </rPh>
    <phoneticPr fontId="2"/>
  </si>
  <si>
    <t xml:space="preserve">        　　　　　　　　　　　　　　金          　　　　　　　　　　　　　円</t>
    <rPh sb="46" eb="47">
      <t>エン</t>
    </rPh>
    <phoneticPr fontId="2"/>
  </si>
  <si>
    <t xml:space="preserve">       林業基金業務実施規程、同業務実施細則を遵守すること。</t>
    <rPh sb="18" eb="19">
      <t>ドウ</t>
    </rPh>
    <rPh sb="19" eb="21">
      <t>ギョウム</t>
    </rPh>
    <rPh sb="21" eb="23">
      <t>ジッシ</t>
    </rPh>
    <rPh sb="23" eb="25">
      <t>サイソク</t>
    </rPh>
    <rPh sb="26" eb="28">
      <t>ジュンシュ</t>
    </rPh>
    <phoneticPr fontId="2"/>
  </si>
  <si>
    <t>１　事業精算書</t>
    <rPh sb="2" eb="4">
      <t>ジギョウ</t>
    </rPh>
    <rPh sb="4" eb="6">
      <t>セイサン</t>
    </rPh>
    <rPh sb="6" eb="7">
      <t>ショ</t>
    </rPh>
    <phoneticPr fontId="2"/>
  </si>
  <si>
    <t>林業基金事業実施精算書</t>
    <rPh sb="0" eb="2">
      <t>リンギョウ</t>
    </rPh>
    <rPh sb="2" eb="4">
      <t>キキン</t>
    </rPh>
    <rPh sb="4" eb="6">
      <t>ジギョウ</t>
    </rPh>
    <rPh sb="6" eb="8">
      <t>ジッシ</t>
    </rPh>
    <rPh sb="8" eb="10">
      <t>セイサン</t>
    </rPh>
    <rPh sb="10" eb="11">
      <t>ショ</t>
    </rPh>
    <phoneticPr fontId="2"/>
  </si>
  <si>
    <t>林業基金事業実施精算書明細</t>
    <rPh sb="4" eb="6">
      <t>ジギョウ</t>
    </rPh>
    <rPh sb="6" eb="8">
      <t>ジッシ</t>
    </rPh>
    <rPh sb="8" eb="10">
      <t>セイサン</t>
    </rPh>
    <rPh sb="10" eb="11">
      <t>ショ</t>
    </rPh>
    <rPh sb="11" eb="13">
      <t>メイサイ</t>
    </rPh>
    <phoneticPr fontId="2"/>
  </si>
  <si>
    <t>　その他関係書類</t>
    <rPh sb="3" eb="4">
      <t>タ</t>
    </rPh>
    <rPh sb="4" eb="6">
      <t>カンケイ</t>
    </rPh>
    <rPh sb="6" eb="8">
      <t>ショルイ</t>
    </rPh>
    <phoneticPr fontId="2"/>
  </si>
  <si>
    <t>２　助成金交付申請額</t>
    <rPh sb="2" eb="4">
      <t>ジョセイ</t>
    </rPh>
    <rPh sb="4" eb="5">
      <t>キン</t>
    </rPh>
    <rPh sb="5" eb="7">
      <t>コウフ</t>
    </rPh>
    <rPh sb="7" eb="9">
      <t>シンセイ</t>
    </rPh>
    <rPh sb="9" eb="10">
      <t>ガク</t>
    </rPh>
    <phoneticPr fontId="2"/>
  </si>
  <si>
    <t>金</t>
    <rPh sb="0" eb="1">
      <t>キン</t>
    </rPh>
    <phoneticPr fontId="2"/>
  </si>
  <si>
    <t>円</t>
    <rPh sb="0" eb="1">
      <t>エン</t>
    </rPh>
    <phoneticPr fontId="2"/>
  </si>
  <si>
    <t>誓　約　書</t>
    <rPh sb="0" eb="1">
      <t>チカイ</t>
    </rPh>
    <rPh sb="2" eb="3">
      <t>ヤク</t>
    </rPh>
    <rPh sb="4" eb="5">
      <t>ショ</t>
    </rPh>
    <phoneticPr fontId="2"/>
  </si>
  <si>
    <t>今後の就労にあたり、</t>
    <rPh sb="0" eb="2">
      <t>コンゴ</t>
    </rPh>
    <phoneticPr fontId="2"/>
  </si>
  <si>
    <t>　　ための各種調査等に協力すること。</t>
    <rPh sb="5" eb="7">
      <t>カクシュ</t>
    </rPh>
    <rPh sb="7" eb="9">
      <t>チョウサ</t>
    </rPh>
    <rPh sb="9" eb="10">
      <t>トウ</t>
    </rPh>
    <rPh sb="11" eb="13">
      <t>キョウリョク</t>
    </rPh>
    <phoneticPr fontId="2"/>
  </si>
  <si>
    <t>　　を誓約します。</t>
    <phoneticPr fontId="2"/>
  </si>
  <si>
    <t xml:space="preserve">     金</t>
    <rPh sb="5" eb="6">
      <t>キン</t>
    </rPh>
    <phoneticPr fontId="2"/>
  </si>
  <si>
    <t xml:space="preserve">     この助成金交付決定通知を受けた者が次の各号のいずれかに該当するときは、助</t>
    <phoneticPr fontId="2"/>
  </si>
  <si>
    <t xml:space="preserve">   成金の全部又は、一部を返還しなければならない。　</t>
    <rPh sb="7" eb="8">
      <t>ブ</t>
    </rPh>
    <phoneticPr fontId="2"/>
  </si>
  <si>
    <t>様</t>
    <phoneticPr fontId="2"/>
  </si>
  <si>
    <t>申請者</t>
    <phoneticPr fontId="2"/>
  </si>
  <si>
    <t>住　所</t>
    <rPh sb="0" eb="1">
      <t>スミ</t>
    </rPh>
    <rPh sb="2" eb="3">
      <t>ショ</t>
    </rPh>
    <phoneticPr fontId="2"/>
  </si>
  <si>
    <t>名　称</t>
    <rPh sb="0" eb="1">
      <t>メイ</t>
    </rPh>
    <rPh sb="2" eb="3">
      <t>ショウ</t>
    </rPh>
    <phoneticPr fontId="2"/>
  </si>
  <si>
    <t>振込口座</t>
    <rPh sb="0" eb="2">
      <t>フリコミ</t>
    </rPh>
    <rPh sb="2" eb="4">
      <t>コウザ</t>
    </rPh>
    <phoneticPr fontId="2"/>
  </si>
  <si>
    <t>振込先</t>
    <rPh sb="0" eb="2">
      <t>フリコミ</t>
    </rPh>
    <rPh sb="2" eb="3">
      <t>サキ</t>
    </rPh>
    <phoneticPr fontId="2"/>
  </si>
  <si>
    <t>農 協</t>
    <rPh sb="0" eb="1">
      <t>ノウ</t>
    </rPh>
    <rPh sb="2" eb="3">
      <t>キョウ</t>
    </rPh>
    <phoneticPr fontId="2"/>
  </si>
  <si>
    <t>本　・　支店</t>
    <rPh sb="0" eb="1">
      <t>ホン</t>
    </rPh>
    <rPh sb="4" eb="6">
      <t>シテン</t>
    </rPh>
    <phoneticPr fontId="2"/>
  </si>
  <si>
    <t>銀 行</t>
    <rPh sb="0" eb="1">
      <t>ギン</t>
    </rPh>
    <rPh sb="2" eb="3">
      <t>コウ</t>
    </rPh>
    <phoneticPr fontId="2"/>
  </si>
  <si>
    <t>名　義</t>
    <rPh sb="0" eb="1">
      <t>ナ</t>
    </rPh>
    <rPh sb="2" eb="3">
      <t>ギ</t>
    </rPh>
    <phoneticPr fontId="2"/>
  </si>
  <si>
    <t>普通　・当座</t>
    <rPh sb="0" eb="2">
      <t>フツウ</t>
    </rPh>
    <rPh sb="4" eb="6">
      <t>トウザ</t>
    </rPh>
    <phoneticPr fontId="2"/>
  </si>
  <si>
    <t>口座番号</t>
    <rPh sb="0" eb="2">
      <t>コウザ</t>
    </rPh>
    <rPh sb="2" eb="4">
      <t>バンゴウ</t>
    </rPh>
    <phoneticPr fontId="2"/>
  </si>
  <si>
    <t>林業基金事業実施計画書（明細）</t>
    <rPh sb="0" eb="2">
      <t>リンギョウ</t>
    </rPh>
    <rPh sb="2" eb="4">
      <t>キキン</t>
    </rPh>
    <rPh sb="4" eb="6">
      <t>ジギョウ</t>
    </rPh>
    <rPh sb="6" eb="8">
      <t>ジッシ</t>
    </rPh>
    <rPh sb="8" eb="10">
      <t>ケイカク</t>
    </rPh>
    <rPh sb="10" eb="11">
      <t>ショ</t>
    </rPh>
    <rPh sb="12" eb="14">
      <t>メイサイ</t>
    </rPh>
    <phoneticPr fontId="2"/>
  </si>
  <si>
    <t>　　　　　林業基金事業実施(変更)計画(精算)書</t>
  </si>
  <si>
    <t xml:space="preserve"> 明細</t>
    <phoneticPr fontId="2"/>
  </si>
  <si>
    <t>　　　</t>
    <phoneticPr fontId="2"/>
  </si>
  <si>
    <t>みえチェンソー技術競技大会助成事業</t>
    <rPh sb="7" eb="9">
      <t>ギジュツ</t>
    </rPh>
    <rPh sb="9" eb="11">
      <t>キョウギ</t>
    </rPh>
    <rPh sb="11" eb="13">
      <t>タイカイ</t>
    </rPh>
    <rPh sb="13" eb="15">
      <t>ジョセイ</t>
    </rPh>
    <rPh sb="15" eb="17">
      <t>ジギョウ</t>
    </rPh>
    <phoneticPr fontId="2"/>
  </si>
  <si>
    <t>　　　　（2）みえチェンソー技術競技大会助成事業</t>
    <rPh sb="14" eb="16">
      <t>ギジュツ</t>
    </rPh>
    <rPh sb="16" eb="18">
      <t>キョウギ</t>
    </rPh>
    <rPh sb="18" eb="20">
      <t>タイカイ</t>
    </rPh>
    <rPh sb="20" eb="22">
      <t>ジョセイ</t>
    </rPh>
    <rPh sb="22" eb="24">
      <t>ジギョウ</t>
    </rPh>
    <phoneticPr fontId="2"/>
  </si>
  <si>
    <t xml:space="preserve">  4　労働安全衛生確保事業</t>
    <phoneticPr fontId="2"/>
  </si>
  <si>
    <t>レンタル 計</t>
    <rPh sb="5" eb="6">
      <t>ケイ</t>
    </rPh>
    <phoneticPr fontId="2"/>
  </si>
  <si>
    <r>
      <t>津市美杉町丹生</t>
    </r>
    <r>
      <rPr>
        <sz val="11"/>
        <rFont val="ＭＳ Ｐ明朝"/>
        <family val="1"/>
        <charset val="128"/>
      </rPr>
      <t>俣397</t>
    </r>
    <rPh sb="5" eb="6">
      <t>タン</t>
    </rPh>
    <phoneticPr fontId="5"/>
  </si>
  <si>
    <t>　事業にかかる助成金　　　　　　　　　　　　　　　　　　円也を請求します。</t>
    <rPh sb="28" eb="29">
      <t>エン</t>
    </rPh>
    <rPh sb="29" eb="30">
      <t>ナリ</t>
    </rPh>
    <rPh sb="31" eb="33">
      <t>セイキュウ</t>
    </rPh>
    <phoneticPr fontId="2"/>
  </si>
  <si>
    <t>第　 　　 　    　        　　号</t>
    <phoneticPr fontId="2"/>
  </si>
  <si>
    <t>住　所</t>
    <phoneticPr fontId="2"/>
  </si>
  <si>
    <t>名　称</t>
    <phoneticPr fontId="2"/>
  </si>
  <si>
    <t>代表者</t>
    <rPh sb="0" eb="3">
      <t>ダイヒョウシャ</t>
    </rPh>
    <phoneticPr fontId="2"/>
  </si>
  <si>
    <t>住　所</t>
    <rPh sb="0" eb="1">
      <t>ジュウ</t>
    </rPh>
    <rPh sb="2" eb="3">
      <t>ショ</t>
    </rPh>
    <phoneticPr fontId="2"/>
  </si>
  <si>
    <t>氏　名</t>
    <rPh sb="0" eb="1">
      <t>シ</t>
    </rPh>
    <rPh sb="2" eb="3">
      <t>ナ</t>
    </rPh>
    <phoneticPr fontId="2"/>
  </si>
  <si>
    <t>第1号様式</t>
    <rPh sb="0" eb="1">
      <t>ダイ</t>
    </rPh>
    <rPh sb="2" eb="3">
      <t>ゴウ</t>
    </rPh>
    <rPh sb="3" eb="5">
      <t>ヨウシキ</t>
    </rPh>
    <phoneticPr fontId="2"/>
  </si>
  <si>
    <t>　第1号様式-1</t>
    <rPh sb="1" eb="2">
      <t>ダイ</t>
    </rPh>
    <rPh sb="3" eb="4">
      <t>ゴウ</t>
    </rPh>
    <rPh sb="4" eb="6">
      <t>ヨウシキ</t>
    </rPh>
    <phoneticPr fontId="2"/>
  </si>
  <si>
    <t>　第1号様式-2</t>
    <rPh sb="1" eb="2">
      <t>ダイ</t>
    </rPh>
    <rPh sb="3" eb="4">
      <t>ゴウ</t>
    </rPh>
    <rPh sb="4" eb="6">
      <t>ヨウシキ</t>
    </rPh>
    <phoneticPr fontId="2"/>
  </si>
  <si>
    <t>　第1号様式-3</t>
    <rPh sb="1" eb="2">
      <t>ダイ</t>
    </rPh>
    <rPh sb="3" eb="4">
      <t>ゴウ</t>
    </rPh>
    <rPh sb="4" eb="6">
      <t>ヨウシキ</t>
    </rPh>
    <phoneticPr fontId="2"/>
  </si>
  <si>
    <t>①1年目</t>
    <rPh sb="2" eb="4">
      <t>ネンメ</t>
    </rPh>
    <phoneticPr fontId="2"/>
  </si>
  <si>
    <t>③3年目</t>
    <rPh sb="2" eb="4">
      <t>ネンメ</t>
    </rPh>
    <phoneticPr fontId="2"/>
  </si>
  <si>
    <t>第1号様式-2</t>
    <rPh sb="0" eb="1">
      <t>ダイ</t>
    </rPh>
    <rPh sb="2" eb="3">
      <t>ゴウ</t>
    </rPh>
    <rPh sb="3" eb="5">
      <t>ヨウシキ</t>
    </rPh>
    <phoneticPr fontId="2"/>
  </si>
  <si>
    <t>3　福利厚生
充実事業</t>
    <rPh sb="2" eb="4">
      <t>フクリ</t>
    </rPh>
    <rPh sb="4" eb="6">
      <t>コウセイ</t>
    </rPh>
    <rPh sb="7" eb="9">
      <t>ジュウジツ</t>
    </rPh>
    <rPh sb="9" eb="11">
      <t>ジギョウ</t>
    </rPh>
    <phoneticPr fontId="2"/>
  </si>
  <si>
    <t>　4　労働安全衛生確保事業</t>
    <rPh sb="2" eb="4">
      <t>アンゼン</t>
    </rPh>
    <rPh sb="4" eb="6">
      <t>エイセイ</t>
    </rPh>
    <rPh sb="6" eb="8">
      <t>カクホ</t>
    </rPh>
    <rPh sb="8" eb="10">
      <t>ジギョウ</t>
    </rPh>
    <phoneticPr fontId="2"/>
  </si>
  <si>
    <t>5　林業就業者育成
研修事業</t>
    <rPh sb="2" eb="4">
      <t>リンギョウ</t>
    </rPh>
    <rPh sb="4" eb="7">
      <t>シュウギョウシャ</t>
    </rPh>
    <rPh sb="7" eb="9">
      <t>イクセイ</t>
    </rPh>
    <rPh sb="10" eb="12">
      <t>ケンシュウ</t>
    </rPh>
    <rPh sb="12" eb="14">
      <t>ジギョウ</t>
    </rPh>
    <phoneticPr fontId="2"/>
  </si>
  <si>
    <t>（1）就業者定着奨励金
助成事業</t>
    <rPh sb="3" eb="6">
      <t>シュウギョウシャ</t>
    </rPh>
    <rPh sb="6" eb="8">
      <t>テイチャク</t>
    </rPh>
    <rPh sb="8" eb="10">
      <t>ショウレイ</t>
    </rPh>
    <rPh sb="10" eb="11">
      <t>キン</t>
    </rPh>
    <rPh sb="12" eb="14">
      <t>ジョセイ</t>
    </rPh>
    <rPh sb="14" eb="16">
      <t>ジギョウ</t>
    </rPh>
    <phoneticPr fontId="2"/>
  </si>
  <si>
    <t>（2）住宅確保
促進事業</t>
    <rPh sb="3" eb="5">
      <t>ジュウタク</t>
    </rPh>
    <rPh sb="5" eb="7">
      <t>カクホ</t>
    </rPh>
    <rPh sb="8" eb="10">
      <t>ソクシン</t>
    </rPh>
    <rPh sb="10" eb="12">
      <t>ジギョウ</t>
    </rPh>
    <phoneticPr fontId="2"/>
  </si>
  <si>
    <t>（3）林業技能
向上支援事業</t>
    <rPh sb="3" eb="5">
      <t>リンギョウ</t>
    </rPh>
    <rPh sb="5" eb="7">
      <t>ギノウ</t>
    </rPh>
    <rPh sb="8" eb="10">
      <t>コウジョウ</t>
    </rPh>
    <rPh sb="10" eb="12">
      <t>シエン</t>
    </rPh>
    <rPh sb="12" eb="14">
      <t>ジギョウ</t>
    </rPh>
    <phoneticPr fontId="2"/>
  </si>
  <si>
    <t>（2）住宅確保促進事業</t>
    <rPh sb="3" eb="5">
      <t>ジュウタク</t>
    </rPh>
    <rPh sb="5" eb="7">
      <t>カクホ</t>
    </rPh>
    <rPh sb="7" eb="9">
      <t>ソクシン</t>
    </rPh>
    <rPh sb="9" eb="11">
      <t>ジギョウ</t>
    </rPh>
    <phoneticPr fontId="2"/>
  </si>
  <si>
    <t>（3）林業技能向上支援事業</t>
    <rPh sb="3" eb="5">
      <t>リンギョウ</t>
    </rPh>
    <rPh sb="5" eb="7">
      <t>ギノウ</t>
    </rPh>
    <rPh sb="7" eb="9">
      <t>コウジョウ</t>
    </rPh>
    <rPh sb="9" eb="11">
      <t>シエン</t>
    </rPh>
    <rPh sb="11" eb="13">
      <t>ジギョウ</t>
    </rPh>
    <phoneticPr fontId="2"/>
  </si>
  <si>
    <t>3　福利厚生充実事業</t>
    <rPh sb="2" eb="4">
      <t>フクリ</t>
    </rPh>
    <rPh sb="4" eb="6">
      <t>コウセイ</t>
    </rPh>
    <rPh sb="6" eb="8">
      <t>ジュウジツ</t>
    </rPh>
    <rPh sb="8" eb="10">
      <t>ジギョウ</t>
    </rPh>
    <phoneticPr fontId="2"/>
  </si>
  <si>
    <t>4　労働安全衛生確保事業</t>
    <rPh sb="2" eb="4">
      <t>ロウドウ</t>
    </rPh>
    <rPh sb="4" eb="6">
      <t>アンゼン</t>
    </rPh>
    <rPh sb="6" eb="8">
      <t>エイセイ</t>
    </rPh>
    <rPh sb="8" eb="10">
      <t>カクホ</t>
    </rPh>
    <rPh sb="10" eb="12">
      <t>ジギョウ</t>
    </rPh>
    <phoneticPr fontId="2"/>
  </si>
  <si>
    <t>（1）労働安全衛生用具等整備事業</t>
    <rPh sb="3" eb="5">
      <t>ロウドウ</t>
    </rPh>
    <rPh sb="5" eb="7">
      <t>アンゼン</t>
    </rPh>
    <rPh sb="7" eb="9">
      <t>エイセイ</t>
    </rPh>
    <rPh sb="9" eb="11">
      <t>ヨウグ</t>
    </rPh>
    <rPh sb="11" eb="12">
      <t>トウ</t>
    </rPh>
    <rPh sb="12" eb="14">
      <t>セイビ</t>
    </rPh>
    <rPh sb="14" eb="16">
      <t>ジギョウ</t>
    </rPh>
    <phoneticPr fontId="2"/>
  </si>
  <si>
    <t>（3）森林作業道作設支援事業</t>
    <phoneticPr fontId="2"/>
  </si>
  <si>
    <t>（2）林業機械化促進事業</t>
    <rPh sb="3" eb="5">
      <t>リンギョウ</t>
    </rPh>
    <rPh sb="5" eb="8">
      <t>キカイカ</t>
    </rPh>
    <rPh sb="8" eb="10">
      <t>ソクシン</t>
    </rPh>
    <rPh sb="10" eb="12">
      <t>ジギョウ</t>
    </rPh>
    <phoneticPr fontId="2"/>
  </si>
  <si>
    <t>5　林業就業者育成研修事業</t>
    <rPh sb="2" eb="4">
      <t>リンギョウ</t>
    </rPh>
    <rPh sb="4" eb="7">
      <t>シュウギョウシャ</t>
    </rPh>
    <rPh sb="7" eb="9">
      <t>イクセイ</t>
    </rPh>
    <rPh sb="9" eb="11">
      <t>ケンシュウ</t>
    </rPh>
    <rPh sb="11" eb="13">
      <t>ジギョウ</t>
    </rPh>
    <phoneticPr fontId="2"/>
  </si>
  <si>
    <t>第1号様式-1</t>
    <rPh sb="1" eb="2">
      <t>ゴウ</t>
    </rPh>
    <rPh sb="2" eb="4">
      <t>ヨウシキ</t>
    </rPh>
    <phoneticPr fontId="2"/>
  </si>
  <si>
    <t>（1）就業者定着奨励金助成事業</t>
    <rPh sb="2" eb="5">
      <t>シュウギョウシャ</t>
    </rPh>
    <rPh sb="5" eb="7">
      <t>テイチャク</t>
    </rPh>
    <rPh sb="7" eb="10">
      <t>ショウレイキン</t>
    </rPh>
    <rPh sb="10" eb="12">
      <t>ジョセイ</t>
    </rPh>
    <rPh sb="12" eb="14">
      <t>ジギョウ</t>
    </rPh>
    <phoneticPr fontId="2"/>
  </si>
  <si>
    <t>（1）林業従事者就労条件整備事業</t>
    <rPh sb="2" eb="4">
      <t>リンギョウ</t>
    </rPh>
    <rPh sb="4" eb="7">
      <t>ジュウジシャ</t>
    </rPh>
    <rPh sb="7" eb="9">
      <t>シュウロウ</t>
    </rPh>
    <rPh sb="9" eb="11">
      <t>ジョウケン</t>
    </rPh>
    <rPh sb="11" eb="13">
      <t>セイビ</t>
    </rPh>
    <rPh sb="13" eb="15">
      <t>ジギョウ</t>
    </rPh>
    <phoneticPr fontId="2"/>
  </si>
  <si>
    <t>（1）労働安全衛生用具等整備事業</t>
    <rPh sb="2" eb="4">
      <t>ロウドウ</t>
    </rPh>
    <rPh sb="4" eb="6">
      <t>アンゼン</t>
    </rPh>
    <rPh sb="6" eb="8">
      <t>エイセイ</t>
    </rPh>
    <rPh sb="8" eb="10">
      <t>ヨウグ</t>
    </rPh>
    <rPh sb="10" eb="11">
      <t>トウ</t>
    </rPh>
    <rPh sb="11" eb="13">
      <t>セイビ</t>
    </rPh>
    <rPh sb="13" eb="15">
      <t>ジギョウ</t>
    </rPh>
    <phoneticPr fontId="2"/>
  </si>
  <si>
    <t>①安全衛生用具整備事業</t>
    <rPh sb="1" eb="3">
      <t>エイセイ</t>
    </rPh>
    <rPh sb="3" eb="5">
      <t>ヨウグ</t>
    </rPh>
    <rPh sb="5" eb="7">
      <t>セイビ</t>
    </rPh>
    <rPh sb="7" eb="9">
      <t>ジギョウ</t>
    </rPh>
    <phoneticPr fontId="2"/>
  </si>
  <si>
    <t>2　雇用安定確保事業</t>
    <rPh sb="0" eb="2">
      <t>コヨウ</t>
    </rPh>
    <rPh sb="2" eb="4">
      <t>アンテイ</t>
    </rPh>
    <rPh sb="4" eb="6">
      <t>カクホ</t>
    </rPh>
    <rPh sb="6" eb="8">
      <t>ジギョウ</t>
    </rPh>
    <phoneticPr fontId="2"/>
  </si>
  <si>
    <t>（1）林業従事者
就労条件整備事業</t>
    <rPh sb="3" eb="5">
      <t>リンギョウ</t>
    </rPh>
    <rPh sb="5" eb="7">
      <t>ジュウジ</t>
    </rPh>
    <rPh sb="7" eb="8">
      <t>シャ</t>
    </rPh>
    <rPh sb="11" eb="13">
      <t>ジョウケン</t>
    </rPh>
    <rPh sb="13" eb="15">
      <t>セイビ</t>
    </rPh>
    <rPh sb="15" eb="17">
      <t>ジギョウ</t>
    </rPh>
    <phoneticPr fontId="2"/>
  </si>
  <si>
    <t>第1号様式-3</t>
    <rPh sb="0" eb="1">
      <t>ダイ</t>
    </rPh>
    <rPh sb="2" eb="3">
      <t>ゴウ</t>
    </rPh>
    <rPh sb="3" eb="5">
      <t>ヨウシキ</t>
    </rPh>
    <phoneticPr fontId="2"/>
  </si>
  <si>
    <t>　　　　（3)森林作業道作設支援事業</t>
    <phoneticPr fontId="2"/>
  </si>
  <si>
    <t>［注］　実施規程第5条に基づき交付申請書を精算書として添付する場合には、県に提出した実績報告書の写し及び額の確定通知書の写しを添付すること。　　</t>
    <rPh sb="1" eb="2">
      <t>チュウ</t>
    </rPh>
    <rPh sb="4" eb="6">
      <t>ジッシ</t>
    </rPh>
    <rPh sb="6" eb="8">
      <t>キテイ</t>
    </rPh>
    <rPh sb="8" eb="9">
      <t>ダイ</t>
    </rPh>
    <rPh sb="10" eb="11">
      <t>ジョウ</t>
    </rPh>
    <rPh sb="12" eb="13">
      <t>モト</t>
    </rPh>
    <rPh sb="15" eb="17">
      <t>コウフ</t>
    </rPh>
    <rPh sb="17" eb="19">
      <t>シンセイ</t>
    </rPh>
    <rPh sb="19" eb="20">
      <t>ショ</t>
    </rPh>
    <rPh sb="21" eb="23">
      <t>セイサン</t>
    </rPh>
    <rPh sb="23" eb="24">
      <t>ショ</t>
    </rPh>
    <rPh sb="27" eb="29">
      <t>テンプ</t>
    </rPh>
    <rPh sb="31" eb="33">
      <t>バアイ</t>
    </rPh>
    <rPh sb="36" eb="37">
      <t>ケン</t>
    </rPh>
    <rPh sb="38" eb="40">
      <t>テイシュツ</t>
    </rPh>
    <rPh sb="42" eb="43">
      <t>ジツ</t>
    </rPh>
    <rPh sb="43" eb="44">
      <t>イサオ</t>
    </rPh>
    <rPh sb="44" eb="47">
      <t>ホウコクショ</t>
    </rPh>
    <rPh sb="54" eb="56">
      <t>カクテイ</t>
    </rPh>
    <phoneticPr fontId="2"/>
  </si>
  <si>
    <t xml:space="preserve">  4　労働安全衛生確保事業</t>
    <phoneticPr fontId="2"/>
  </si>
  <si>
    <t xml:space="preserve">  （1）労働安全衛生用具等整備事業</t>
    <rPh sb="5" eb="7">
      <t>ロウドウ</t>
    </rPh>
    <rPh sb="7" eb="9">
      <t>アンゼン</t>
    </rPh>
    <rPh sb="9" eb="11">
      <t>エイセイ</t>
    </rPh>
    <rPh sb="11" eb="13">
      <t>ヨウグ</t>
    </rPh>
    <rPh sb="13" eb="14">
      <t>トウ</t>
    </rPh>
    <rPh sb="14" eb="16">
      <t>セイビ</t>
    </rPh>
    <rPh sb="16" eb="18">
      <t>ジギョウ</t>
    </rPh>
    <phoneticPr fontId="2"/>
  </si>
  <si>
    <t>第1号様式-4</t>
    <rPh sb="2" eb="3">
      <t>ゴウ</t>
    </rPh>
    <rPh sb="3" eb="5">
      <t>ヨウシキ</t>
    </rPh>
    <phoneticPr fontId="2"/>
  </si>
  <si>
    <t>1　事業名</t>
    <rPh sb="2" eb="4">
      <t>ジギョウ</t>
    </rPh>
    <rPh sb="4" eb="5">
      <t>メイ</t>
    </rPh>
    <phoneticPr fontId="2"/>
  </si>
  <si>
    <t>2　助成対象事業名</t>
    <rPh sb="2" eb="4">
      <t>ジョセイ</t>
    </rPh>
    <rPh sb="4" eb="6">
      <t>タイショウ</t>
    </rPh>
    <rPh sb="6" eb="8">
      <t>ジギョウ</t>
    </rPh>
    <rPh sb="8" eb="9">
      <t>メイ</t>
    </rPh>
    <phoneticPr fontId="2"/>
  </si>
  <si>
    <t>3　事業実施計画書</t>
    <rPh sb="2" eb="4">
      <t>ジギョウ</t>
    </rPh>
    <rPh sb="4" eb="6">
      <t>ジッシ</t>
    </rPh>
    <rPh sb="6" eb="9">
      <t>ケイカクショ</t>
    </rPh>
    <phoneticPr fontId="2"/>
  </si>
  <si>
    <t>　第1号様式-5</t>
    <rPh sb="1" eb="2">
      <t>ダイ</t>
    </rPh>
    <rPh sb="3" eb="4">
      <t>ゴウ</t>
    </rPh>
    <rPh sb="4" eb="6">
      <t>ヨウシキ</t>
    </rPh>
    <phoneticPr fontId="2"/>
  </si>
  <si>
    <t>1　事業実施計画書</t>
    <rPh sb="2" eb="4">
      <t>ジギョウ</t>
    </rPh>
    <rPh sb="4" eb="6">
      <t>ジッシ</t>
    </rPh>
    <rPh sb="6" eb="9">
      <t>ケイカクショ</t>
    </rPh>
    <phoneticPr fontId="2"/>
  </si>
  <si>
    <t>第1号様式-5</t>
    <phoneticPr fontId="2"/>
  </si>
  <si>
    <t xml:space="preserve">  1　森林・林業普及啓発・就職支援事業</t>
    <rPh sb="4" eb="6">
      <t>シンリン</t>
    </rPh>
    <rPh sb="7" eb="9">
      <t>リンギョウ</t>
    </rPh>
    <rPh sb="9" eb="11">
      <t>フキュウ</t>
    </rPh>
    <rPh sb="11" eb="13">
      <t>ケイハツ</t>
    </rPh>
    <rPh sb="14" eb="16">
      <t>シュウショク</t>
    </rPh>
    <rPh sb="16" eb="18">
      <t>シエン</t>
    </rPh>
    <rPh sb="18" eb="20">
      <t>ジギョウ</t>
    </rPh>
    <phoneticPr fontId="2"/>
  </si>
  <si>
    <t>［注］　実施規程第5条に基づき交付申請書を精算書として添付する場合には、実績報告書の写し及び額の確定通知書の写しを添付すること。
　　</t>
    <rPh sb="1" eb="2">
      <t>チュウ</t>
    </rPh>
    <rPh sb="4" eb="6">
      <t>ジッシ</t>
    </rPh>
    <rPh sb="6" eb="8">
      <t>キテイ</t>
    </rPh>
    <rPh sb="8" eb="9">
      <t>ダイ</t>
    </rPh>
    <rPh sb="10" eb="11">
      <t>ジョウ</t>
    </rPh>
    <rPh sb="12" eb="13">
      <t>モト</t>
    </rPh>
    <rPh sb="15" eb="17">
      <t>コウフ</t>
    </rPh>
    <rPh sb="17" eb="19">
      <t>シンセイ</t>
    </rPh>
    <rPh sb="19" eb="20">
      <t>ショ</t>
    </rPh>
    <rPh sb="21" eb="23">
      <t>セイサン</t>
    </rPh>
    <rPh sb="23" eb="24">
      <t>ショ</t>
    </rPh>
    <rPh sb="27" eb="29">
      <t>テンプ</t>
    </rPh>
    <rPh sb="31" eb="33">
      <t>バアイ</t>
    </rPh>
    <rPh sb="36" eb="37">
      <t>ジツ</t>
    </rPh>
    <rPh sb="37" eb="38">
      <t>イサオ</t>
    </rPh>
    <rPh sb="38" eb="41">
      <t>ホウコクショ</t>
    </rPh>
    <rPh sb="48" eb="50">
      <t>カクテイ</t>
    </rPh>
    <phoneticPr fontId="2"/>
  </si>
  <si>
    <t>別紙 1</t>
    <rPh sb="0" eb="2">
      <t>ベッシ</t>
    </rPh>
    <phoneticPr fontId="2"/>
  </si>
  <si>
    <t>第2号様式</t>
    <phoneticPr fontId="2"/>
  </si>
  <si>
    <t>第3号様式</t>
    <rPh sb="0" eb="1">
      <t>ダイ</t>
    </rPh>
    <rPh sb="2" eb="3">
      <t>ゴウ</t>
    </rPh>
    <rPh sb="3" eb="5">
      <t>ヨウシキ</t>
    </rPh>
    <phoneticPr fontId="2"/>
  </si>
  <si>
    <t>1　事業実施計画承認の内容</t>
    <rPh sb="1" eb="3">
      <t>ジギョウ</t>
    </rPh>
    <rPh sb="3" eb="5">
      <t>ジッシ</t>
    </rPh>
    <rPh sb="5" eb="7">
      <t>ケイカク</t>
    </rPh>
    <rPh sb="7" eb="9">
      <t>ショウニン</t>
    </rPh>
    <rPh sb="10" eb="12">
      <t>ナイヨウ</t>
    </rPh>
    <phoneticPr fontId="2"/>
  </si>
  <si>
    <t>2　事業実施計画承認額</t>
    <phoneticPr fontId="2"/>
  </si>
  <si>
    <t>3　条件</t>
    <rPh sb="2" eb="4">
      <t>ジョウケン</t>
    </rPh>
    <phoneticPr fontId="2"/>
  </si>
  <si>
    <t>第4号様式</t>
    <rPh sb="0" eb="1">
      <t>ダイ</t>
    </rPh>
    <rPh sb="2" eb="3">
      <t>ゴウ</t>
    </rPh>
    <rPh sb="3" eb="5">
      <t>ヨウシキ</t>
    </rPh>
    <phoneticPr fontId="2"/>
  </si>
  <si>
    <t>誓約書（別紙 2）</t>
    <rPh sb="0" eb="2">
      <t>セイヤク</t>
    </rPh>
    <rPh sb="2" eb="3">
      <t>ショ</t>
    </rPh>
    <rPh sb="4" eb="6">
      <t>ベッシ</t>
    </rPh>
    <phoneticPr fontId="2"/>
  </si>
  <si>
    <t>別紙 2</t>
    <phoneticPr fontId="2"/>
  </si>
  <si>
    <t>　1　林業事業体の指導者等の指示に従うこと。</t>
    <rPh sb="3" eb="5">
      <t>リンギョウ</t>
    </rPh>
    <rPh sb="5" eb="8">
      <t>ジギョウタイ</t>
    </rPh>
    <rPh sb="9" eb="12">
      <t>シドウシャ</t>
    </rPh>
    <rPh sb="12" eb="13">
      <t>トウ</t>
    </rPh>
    <rPh sb="14" eb="16">
      <t>シジ</t>
    </rPh>
    <rPh sb="17" eb="18">
      <t>シタガ</t>
    </rPh>
    <phoneticPr fontId="2"/>
  </si>
  <si>
    <t>　2　林業に関する知識の取得、森林作業等における技術の向上に努めること。</t>
    <rPh sb="3" eb="5">
      <t>リンギョウ</t>
    </rPh>
    <rPh sb="6" eb="7">
      <t>カン</t>
    </rPh>
    <rPh sb="9" eb="11">
      <t>チシキ</t>
    </rPh>
    <rPh sb="12" eb="14">
      <t>シュトク</t>
    </rPh>
    <rPh sb="15" eb="17">
      <t>シンリン</t>
    </rPh>
    <rPh sb="17" eb="19">
      <t>サギョウ</t>
    </rPh>
    <rPh sb="19" eb="20">
      <t>トウ</t>
    </rPh>
    <rPh sb="24" eb="26">
      <t>ギジュツ</t>
    </rPh>
    <rPh sb="27" eb="29">
      <t>コウジョウ</t>
    </rPh>
    <rPh sb="30" eb="31">
      <t>ツト</t>
    </rPh>
    <phoneticPr fontId="2"/>
  </si>
  <si>
    <t>　3　安全の確保に努めること。</t>
    <phoneticPr fontId="2"/>
  </si>
  <si>
    <t>第5号様式</t>
    <rPh sb="0" eb="1">
      <t>ダイ</t>
    </rPh>
    <rPh sb="2" eb="3">
      <t>ゴウ</t>
    </rPh>
    <rPh sb="3" eb="5">
      <t>ヨウシキ</t>
    </rPh>
    <phoneticPr fontId="2"/>
  </si>
  <si>
    <t>1　助成金交付決定額</t>
    <rPh sb="2" eb="4">
      <t>ジョセイ</t>
    </rPh>
    <rPh sb="4" eb="5">
      <t>キン</t>
    </rPh>
    <rPh sb="5" eb="7">
      <t>コウフ</t>
    </rPh>
    <rPh sb="7" eb="9">
      <t>ケッテイ</t>
    </rPh>
    <rPh sb="9" eb="10">
      <t>ガク</t>
    </rPh>
    <phoneticPr fontId="2"/>
  </si>
  <si>
    <t>2　条件</t>
    <rPh sb="2" eb="4">
      <t>ジョウケン</t>
    </rPh>
    <phoneticPr fontId="2"/>
  </si>
  <si>
    <t>（1）林業基金業務実施規程、同業務実施細則に違反したとき</t>
    <phoneticPr fontId="2"/>
  </si>
  <si>
    <t>（2）虚偽又は、不正の手段により助成金の交付を受けたとき</t>
    <phoneticPr fontId="2"/>
  </si>
  <si>
    <t>（3）事業の実施が著しく不適当と認められるとき</t>
    <phoneticPr fontId="2"/>
  </si>
  <si>
    <t>第6号様式</t>
    <phoneticPr fontId="2"/>
  </si>
  <si>
    <t>第7号様式</t>
    <rPh sb="0" eb="1">
      <t>ダイ</t>
    </rPh>
    <rPh sb="2" eb="3">
      <t>ゴウ</t>
    </rPh>
    <rPh sb="3" eb="5">
      <t>ヨウシキ</t>
    </rPh>
    <phoneticPr fontId="2"/>
  </si>
  <si>
    <t>第8号様式</t>
    <rPh sb="0" eb="1">
      <t>ダイ</t>
    </rPh>
    <rPh sb="2" eb="3">
      <t>ゴウ</t>
    </rPh>
    <rPh sb="3" eb="5">
      <t>ヨウシキ</t>
    </rPh>
    <phoneticPr fontId="2"/>
  </si>
  <si>
    <t>計</t>
    <rPh sb="0" eb="1">
      <t>ケイ</t>
    </rPh>
    <phoneticPr fontId="2"/>
  </si>
  <si>
    <t>　　の規定により、下記のとおり要望します。</t>
    <rPh sb="10" eb="11">
      <t>キ</t>
    </rPh>
    <phoneticPr fontId="2"/>
  </si>
  <si>
    <t>私は、林業基金の一部助成を含む、就労者奨励金の交付を就業先である</t>
    <rPh sb="13" eb="14">
      <t>フク</t>
    </rPh>
    <phoneticPr fontId="2"/>
  </si>
  <si>
    <t>2　雇用安定確保事業</t>
    <rPh sb="2" eb="4">
      <t>コヨウ</t>
    </rPh>
    <rPh sb="4" eb="6">
      <t>アンテイ</t>
    </rPh>
    <rPh sb="6" eb="8">
      <t>カクホ</t>
    </rPh>
    <rPh sb="8" eb="10">
      <t>ジギョウ</t>
    </rPh>
    <phoneticPr fontId="2"/>
  </si>
  <si>
    <t>2　雇用安定
確保事業</t>
    <rPh sb="2" eb="4">
      <t>コヨウ</t>
    </rPh>
    <rPh sb="4" eb="6">
      <t>アンテイ</t>
    </rPh>
    <rPh sb="7" eb="9">
      <t>カクホ</t>
    </rPh>
    <rPh sb="9" eb="11">
      <t>ジギョウ</t>
    </rPh>
    <phoneticPr fontId="2"/>
  </si>
  <si>
    <t>（4）森林・林業アカデミー受講支援事業</t>
    <rPh sb="3" eb="5">
      <t>シンリン</t>
    </rPh>
    <rPh sb="6" eb="8">
      <t>リンギョウ</t>
    </rPh>
    <rPh sb="13" eb="15">
      <t>ジュコウ</t>
    </rPh>
    <rPh sb="15" eb="17">
      <t>シエン</t>
    </rPh>
    <rPh sb="17" eb="19">
      <t>ジギョウ</t>
    </rPh>
    <phoneticPr fontId="2"/>
  </si>
  <si>
    <t>人</t>
    <rPh sb="0" eb="1">
      <t>ヒト</t>
    </rPh>
    <phoneticPr fontId="2"/>
  </si>
  <si>
    <t>　　　　　　　（事業体名）　　   　　　　　      から、（事業金額）　　　　　　　　　円を受領しました。</t>
    <rPh sb="8" eb="11">
      <t>ジギョウタイ</t>
    </rPh>
    <rPh sb="11" eb="12">
      <t>メイ</t>
    </rPh>
    <rPh sb="33" eb="35">
      <t>ジギョウ</t>
    </rPh>
    <rPh sb="35" eb="37">
      <t>キンガク</t>
    </rPh>
    <rPh sb="47" eb="48">
      <t>エン</t>
    </rPh>
    <rPh sb="49" eb="51">
      <t>ジュリョウ</t>
    </rPh>
    <phoneticPr fontId="2"/>
  </si>
  <si>
    <t>令和　　　年　　　月　　　日</t>
    <rPh sb="0" eb="1">
      <t>レイ</t>
    </rPh>
    <rPh sb="1" eb="2">
      <t>ワ</t>
    </rPh>
    <phoneticPr fontId="2"/>
  </si>
  <si>
    <t>令和　　　年度林業基金事業実施計画承認申請書</t>
    <rPh sb="0" eb="1">
      <t>ワ</t>
    </rPh>
    <rPh sb="4" eb="6">
      <t>ネンド</t>
    </rPh>
    <rPh sb="6" eb="8">
      <t>リンギョウ</t>
    </rPh>
    <rPh sb="8" eb="10">
      <t>キキン</t>
    </rPh>
    <rPh sb="10" eb="12">
      <t>ジギョウ</t>
    </rPh>
    <rPh sb="12" eb="14">
      <t>ジッシ</t>
    </rPh>
    <rPh sb="14" eb="16">
      <t>ケイカク</t>
    </rPh>
    <rPh sb="16" eb="18">
      <t>ショウニン</t>
    </rPh>
    <rPh sb="18" eb="20">
      <t>シンセイ</t>
    </rPh>
    <rPh sb="20" eb="21">
      <t>ショ</t>
    </rPh>
    <phoneticPr fontId="2"/>
  </si>
  <si>
    <t>令和　　　年度林業基金事業を実施したいので計画承認をいただきたく、林業基金業務実施規程第3条の規定により、次のとおり関係書類を添えて申請します。</t>
    <rPh sb="0" eb="1">
      <t>レイ</t>
    </rPh>
    <rPh sb="1" eb="2">
      <t>ワ</t>
    </rPh>
    <rPh sb="5" eb="7">
      <t>ネンド</t>
    </rPh>
    <rPh sb="7" eb="9">
      <t>リンギョウ</t>
    </rPh>
    <rPh sb="9" eb="11">
      <t>キキン</t>
    </rPh>
    <rPh sb="11" eb="13">
      <t>ジギョウ</t>
    </rPh>
    <rPh sb="14" eb="16">
      <t>ジッシ</t>
    </rPh>
    <rPh sb="21" eb="23">
      <t>ケイカク</t>
    </rPh>
    <rPh sb="23" eb="25">
      <t>ショウニン</t>
    </rPh>
    <rPh sb="33" eb="35">
      <t>リンギョウ</t>
    </rPh>
    <rPh sb="35" eb="37">
      <t>キキン</t>
    </rPh>
    <rPh sb="37" eb="39">
      <t>ギョウム</t>
    </rPh>
    <rPh sb="39" eb="41">
      <t>ジッシ</t>
    </rPh>
    <rPh sb="41" eb="43">
      <t>キテイ</t>
    </rPh>
    <rPh sb="43" eb="44">
      <t>ダイ</t>
    </rPh>
    <rPh sb="45" eb="46">
      <t>ジョウ</t>
    </rPh>
    <rPh sb="47" eb="49">
      <t>キテイ</t>
    </rPh>
    <rPh sb="53" eb="54">
      <t>ツギ</t>
    </rPh>
    <rPh sb="58" eb="60">
      <t>カンケイ</t>
    </rPh>
    <rPh sb="60" eb="62">
      <t>ショルイ</t>
    </rPh>
    <rPh sb="63" eb="64">
      <t>ソ</t>
    </rPh>
    <rPh sb="66" eb="68">
      <t>シンセイ</t>
    </rPh>
    <phoneticPr fontId="2"/>
  </si>
  <si>
    <t>令和　　　年度みえチェンソー技術競技大会</t>
    <rPh sb="0" eb="1">
      <t>レイ</t>
    </rPh>
    <rPh sb="1" eb="2">
      <t>ワ</t>
    </rPh>
    <rPh sb="5" eb="6">
      <t>ネン</t>
    </rPh>
    <rPh sb="6" eb="7">
      <t>ド</t>
    </rPh>
    <rPh sb="14" eb="16">
      <t>ギジュツ</t>
    </rPh>
    <rPh sb="16" eb="18">
      <t>キョウギ</t>
    </rPh>
    <rPh sb="18" eb="20">
      <t>タイカイ</t>
    </rPh>
    <phoneticPr fontId="2"/>
  </si>
  <si>
    <t>令和　　　年度 林業基金事業助成金請求書</t>
    <rPh sb="0" eb="1">
      <t>レイ</t>
    </rPh>
    <rPh sb="1" eb="2">
      <t>ワ</t>
    </rPh>
    <rPh sb="5" eb="7">
      <t>ネンド</t>
    </rPh>
    <rPh sb="8" eb="10">
      <t>リンギョウ</t>
    </rPh>
    <rPh sb="10" eb="12">
      <t>キキン</t>
    </rPh>
    <rPh sb="12" eb="14">
      <t>ジギョウ</t>
    </rPh>
    <rPh sb="14" eb="16">
      <t>ジョセイ</t>
    </rPh>
    <rPh sb="16" eb="17">
      <t>キン</t>
    </rPh>
    <rPh sb="17" eb="19">
      <t>セイキュウ</t>
    </rPh>
    <rPh sb="19" eb="20">
      <t>ショ</t>
    </rPh>
    <phoneticPr fontId="2"/>
  </si>
  <si>
    <t>令和　　　年　　　月　　　日</t>
    <rPh sb="0" eb="1">
      <t>レイ</t>
    </rPh>
    <rPh sb="1" eb="2">
      <t>ワ</t>
    </rPh>
    <rPh sb="5" eb="6">
      <t>ネン</t>
    </rPh>
    <rPh sb="9" eb="10">
      <t>ツキ</t>
    </rPh>
    <rPh sb="13" eb="14">
      <t>ヒ</t>
    </rPh>
    <phoneticPr fontId="2"/>
  </si>
  <si>
    <t>令和　　　年度林業基金事業実施計画変更（取り下げ）承認申請書</t>
    <rPh sb="0" eb="1">
      <t>レイ</t>
    </rPh>
    <rPh sb="1" eb="2">
      <t>ワ</t>
    </rPh>
    <rPh sb="5" eb="7">
      <t>ネンド</t>
    </rPh>
    <rPh sb="7" eb="9">
      <t>リンギョウ</t>
    </rPh>
    <rPh sb="9" eb="11">
      <t>キキン</t>
    </rPh>
    <rPh sb="11" eb="13">
      <t>ジギョウ</t>
    </rPh>
    <rPh sb="13" eb="15">
      <t>ジッシ</t>
    </rPh>
    <rPh sb="15" eb="17">
      <t>ケイカク</t>
    </rPh>
    <rPh sb="17" eb="19">
      <t>ヘンコウ</t>
    </rPh>
    <rPh sb="20" eb="21">
      <t>ト</t>
    </rPh>
    <rPh sb="22" eb="23">
      <t>サ</t>
    </rPh>
    <rPh sb="25" eb="27">
      <t>ショウニン</t>
    </rPh>
    <rPh sb="27" eb="29">
      <t>シンセイ</t>
    </rPh>
    <rPh sb="29" eb="30">
      <t>ショ</t>
    </rPh>
    <phoneticPr fontId="2"/>
  </si>
  <si>
    <t>青木製材所</t>
    <rPh sb="0" eb="2">
      <t>アオキ</t>
    </rPh>
    <rPh sb="2" eb="5">
      <t>セイザイショ</t>
    </rPh>
    <phoneticPr fontId="5"/>
  </si>
  <si>
    <t>津市美杉町丹生俣1412-2</t>
    <rPh sb="0" eb="1">
      <t>ツシ</t>
    </rPh>
    <rPh sb="1" eb="4">
      <t>ミスギチョウ</t>
    </rPh>
    <rPh sb="4" eb="7">
      <t>ニュウノマタ</t>
    </rPh>
    <phoneticPr fontId="5"/>
  </si>
  <si>
    <t>材惣木材㈱松阪事業所</t>
    <rPh sb="0" eb="1">
      <t>ザイ</t>
    </rPh>
    <rPh sb="1" eb="2">
      <t>ソウ</t>
    </rPh>
    <rPh sb="2" eb="4">
      <t>モクザイ</t>
    </rPh>
    <rPh sb="5" eb="10">
      <t>マツサカジギョウショ</t>
    </rPh>
    <phoneticPr fontId="2"/>
  </si>
  <si>
    <t>松阪市飯高町宮前183-1</t>
    <rPh sb="0" eb="3">
      <t>マツサカシ</t>
    </rPh>
    <rPh sb="3" eb="6">
      <t>イイタカチョウ</t>
    </rPh>
    <rPh sb="6" eb="8">
      <t>ミヤマエ</t>
    </rPh>
    <phoneticPr fontId="2"/>
  </si>
  <si>
    <t>名張市鴻之台1番町185</t>
  </si>
  <si>
    <t>森庄銘木産業㈱三重営業所</t>
    <rPh sb="7" eb="12">
      <t>ミエエイギョウショ</t>
    </rPh>
    <phoneticPr fontId="2"/>
  </si>
  <si>
    <t>㈱徳田林産三重事業所</t>
    <rPh sb="0" eb="4">
      <t>トクダリンサン</t>
    </rPh>
    <rPh sb="4" eb="9">
      <t>ミエジギョウショ</t>
    </rPh>
    <phoneticPr fontId="5"/>
  </si>
  <si>
    <t>津市美杉町奥津1057</t>
    <rPh sb="0" eb="4">
      <t>ツシミスギチョウ</t>
    </rPh>
    <rPh sb="4" eb="6">
      <t>オキツ</t>
    </rPh>
    <phoneticPr fontId="5"/>
  </si>
  <si>
    <t>　　【人員輸送車リース支援事業】</t>
    <rPh sb="3" eb="5">
      <t>ジンイン</t>
    </rPh>
    <rPh sb="5" eb="8">
      <t>ユソウシャ</t>
    </rPh>
    <rPh sb="11" eb="13">
      <t>シエン</t>
    </rPh>
    <rPh sb="13" eb="15">
      <t>ジギョウ</t>
    </rPh>
    <phoneticPr fontId="2"/>
  </si>
  <si>
    <t>２，森林作業道作設支援事業</t>
    <rPh sb="2" eb="4">
      <t>シンリン</t>
    </rPh>
    <rPh sb="4" eb="6">
      <t>サギョウ</t>
    </rPh>
    <rPh sb="6" eb="7">
      <t>ドウ</t>
    </rPh>
    <rPh sb="7" eb="8">
      <t>サク</t>
    </rPh>
    <rPh sb="8" eb="9">
      <t>セツ</t>
    </rPh>
    <rPh sb="9" eb="11">
      <t>シエン</t>
    </rPh>
    <rPh sb="11" eb="13">
      <t>ジギョウ</t>
    </rPh>
    <phoneticPr fontId="2"/>
  </si>
  <si>
    <t>野呂林業㈱</t>
    <rPh sb="0" eb="2">
      <t>ノロ</t>
    </rPh>
    <rPh sb="2" eb="4">
      <t>リンギョウ</t>
    </rPh>
    <phoneticPr fontId="5"/>
  </si>
  <si>
    <t>松阪市飯南町有馬野652</t>
    <rPh sb="0" eb="3">
      <t>マツサカシ</t>
    </rPh>
    <rPh sb="3" eb="5">
      <t>イイナン</t>
    </rPh>
    <rPh sb="5" eb="6">
      <t>マチ</t>
    </rPh>
    <rPh sb="6" eb="8">
      <t>アリマ</t>
    </rPh>
    <rPh sb="8" eb="9">
      <t>ノ</t>
    </rPh>
    <phoneticPr fontId="5"/>
  </si>
  <si>
    <t>公益社団法人 みえ林業総合支援機構</t>
    <rPh sb="0" eb="2">
      <t>コウエキ</t>
    </rPh>
    <rPh sb="2" eb="3">
      <t>シャ</t>
    </rPh>
    <rPh sb="4" eb="6">
      <t>ホウジン</t>
    </rPh>
    <rPh sb="9" eb="17">
      <t>リンギョウソウゴウシエンキコウ</t>
    </rPh>
    <phoneticPr fontId="2"/>
  </si>
  <si>
    <t>　　会　長</t>
    <rPh sb="2" eb="3">
      <t>カイ</t>
    </rPh>
    <rPh sb="4" eb="5">
      <t>チョウ</t>
    </rPh>
    <phoneticPr fontId="2"/>
  </si>
  <si>
    <t>　4　公益社団法人みえ林業総合支援機構が行う、林業への新規参入者の定着促進の</t>
    <rPh sb="3" eb="5">
      <t>コウエキ</t>
    </rPh>
    <rPh sb="5" eb="6">
      <t>シャ</t>
    </rPh>
    <rPh sb="11" eb="19">
      <t>リンギョウソウゴウシエンキコウ</t>
    </rPh>
    <phoneticPr fontId="2"/>
  </si>
  <si>
    <t xml:space="preserve">      公益社団法人 みえ林業総合支援機構</t>
    <rPh sb="6" eb="8">
      <t>コウエキ</t>
    </rPh>
    <rPh sb="8" eb="9">
      <t>シャ</t>
    </rPh>
    <rPh sb="10" eb="12">
      <t>ホウジン</t>
    </rPh>
    <rPh sb="15" eb="23">
      <t>リンギョウソウゴウシエンキコウ</t>
    </rPh>
    <phoneticPr fontId="2"/>
  </si>
  <si>
    <t>　　令和　　　年　　　月　　　日付けみ林支第　  　　号で交付決定のあった林業基金</t>
    <rPh sb="2" eb="3">
      <t>レイ</t>
    </rPh>
    <rPh sb="3" eb="4">
      <t>ワ</t>
    </rPh>
    <rPh sb="7" eb="8">
      <t>ネン</t>
    </rPh>
    <rPh sb="11" eb="12">
      <t>ガツ</t>
    </rPh>
    <rPh sb="15" eb="16">
      <t>ヒ</t>
    </rPh>
    <rPh sb="16" eb="17">
      <t>ツ</t>
    </rPh>
    <rPh sb="19" eb="20">
      <t>リン</t>
    </rPh>
    <rPh sb="20" eb="21">
      <t>シ</t>
    </rPh>
    <rPh sb="21" eb="22">
      <t>ダイ</t>
    </rPh>
    <rPh sb="27" eb="28">
      <t>ゴウ</t>
    </rPh>
    <rPh sb="29" eb="31">
      <t>コウフ</t>
    </rPh>
    <rPh sb="31" eb="33">
      <t>ケッテイ</t>
    </rPh>
    <phoneticPr fontId="2"/>
  </si>
  <si>
    <t>公益社団法人　みえ林業総合支援機構</t>
    <rPh sb="0" eb="2">
      <t>コウエキ</t>
    </rPh>
    <rPh sb="2" eb="3">
      <t>シャ</t>
    </rPh>
    <rPh sb="4" eb="6">
      <t>ホウジン</t>
    </rPh>
    <rPh sb="9" eb="17">
      <t>リンギョウソウゴウシエンキコウ</t>
    </rPh>
    <phoneticPr fontId="2"/>
  </si>
  <si>
    <t>　令和　　　年　　　月　　　日付けみ林支第　　　　号で承認のあった令和　　　年度林業基金事業については、次のとおり変更（取り下げ）したいので承認をいただきたく、林業基金業務実施規程第9条の規定により、関係書類を添えて申請します。</t>
    <rPh sb="1" eb="2">
      <t>レイ</t>
    </rPh>
    <rPh sb="2" eb="3">
      <t>ワ</t>
    </rPh>
    <rPh sb="18" eb="19">
      <t>リン</t>
    </rPh>
    <rPh sb="19" eb="20">
      <t>シ</t>
    </rPh>
    <rPh sb="33" eb="34">
      <t>レイ</t>
    </rPh>
    <rPh sb="34" eb="35">
      <t>ワ</t>
    </rPh>
    <rPh sb="40" eb="42">
      <t>リンギョウ</t>
    </rPh>
    <rPh sb="42" eb="44">
      <t>キキン</t>
    </rPh>
    <rPh sb="44" eb="46">
      <t>ジギョウ</t>
    </rPh>
    <rPh sb="52" eb="53">
      <t>ツギ</t>
    </rPh>
    <rPh sb="57" eb="59">
      <t>ヘンコウ</t>
    </rPh>
    <rPh sb="60" eb="61">
      <t>ト</t>
    </rPh>
    <rPh sb="62" eb="63">
      <t>サ</t>
    </rPh>
    <rPh sb="70" eb="72">
      <t>ショウニン</t>
    </rPh>
    <rPh sb="80" eb="82">
      <t>リンギョウ</t>
    </rPh>
    <rPh sb="82" eb="84">
      <t>キキン</t>
    </rPh>
    <rPh sb="84" eb="86">
      <t>ギョウム</t>
    </rPh>
    <rPh sb="86" eb="88">
      <t>ジッシ</t>
    </rPh>
    <rPh sb="88" eb="90">
      <t>キテイ</t>
    </rPh>
    <rPh sb="90" eb="91">
      <t>ダイ</t>
    </rPh>
    <rPh sb="92" eb="93">
      <t>ジョウ</t>
    </rPh>
    <rPh sb="94" eb="96">
      <t>キテイ</t>
    </rPh>
    <rPh sb="100" eb="102">
      <t>カンケイ</t>
    </rPh>
    <rPh sb="102" eb="104">
      <t>ショルイ</t>
    </rPh>
    <rPh sb="105" eb="106">
      <t>ソ</t>
    </rPh>
    <rPh sb="108" eb="110">
      <t>シンセイ</t>
    </rPh>
    <phoneticPr fontId="2"/>
  </si>
  <si>
    <t>　会　長</t>
    <rPh sb="1" eb="2">
      <t>カイ</t>
    </rPh>
    <rPh sb="3" eb="4">
      <t>チョウ</t>
    </rPh>
    <phoneticPr fontId="2"/>
  </si>
  <si>
    <t>印（自著であれば印不要）</t>
    <rPh sb="0" eb="1">
      <t>イン</t>
    </rPh>
    <rPh sb="2" eb="4">
      <t>ジチョ</t>
    </rPh>
    <rPh sb="8" eb="9">
      <t>イン</t>
    </rPh>
    <rPh sb="9" eb="11">
      <t>フヨウ</t>
    </rPh>
    <phoneticPr fontId="2"/>
  </si>
  <si>
    <t>松阪市飯高町宮前183-1</t>
    <phoneticPr fontId="2"/>
  </si>
  <si>
    <t>津市美杉町奥津1057</t>
    <phoneticPr fontId="2"/>
  </si>
  <si>
    <t>津市美杉町丹生俣877</t>
    <phoneticPr fontId="2"/>
  </si>
  <si>
    <t>南牟婁郡紀宝町高岡352</t>
    <phoneticPr fontId="2"/>
  </si>
  <si>
    <t>伊賀市北山1560</t>
    <phoneticPr fontId="2"/>
  </si>
  <si>
    <t>材惣木材（株） （松阪事業所）</t>
    <phoneticPr fontId="2"/>
  </si>
  <si>
    <t>㈱德田林産 （三重事業所）</t>
    <phoneticPr fontId="2"/>
  </si>
  <si>
    <t>ｗｏｏｄｊｏｂ（株）</t>
    <phoneticPr fontId="2"/>
  </si>
  <si>
    <t>榎本林業（株）</t>
    <phoneticPr fontId="2"/>
  </si>
  <si>
    <t>西垣林業フォレスト株式会社</t>
    <phoneticPr fontId="2"/>
  </si>
  <si>
    <r>
      <t>（</t>
    </r>
    <r>
      <rPr>
        <sz val="11"/>
        <color theme="1"/>
        <rFont val="ＭＳ Ｐ明朝"/>
        <family val="1"/>
        <charset val="128"/>
      </rPr>
      <t>インボイス登録番号　　　　</t>
    </r>
    <r>
      <rPr>
        <sz val="14"/>
        <color theme="1"/>
        <rFont val="ＭＳ Ｐ明朝"/>
        <family val="1"/>
        <charset val="128"/>
      </rPr>
      <t>　　　　　　　　　　　　　）</t>
    </r>
    <rPh sb="6" eb="10">
      <t>トウロクバンゴウ</t>
    </rPh>
    <phoneticPr fontId="2"/>
  </si>
  <si>
    <t>リース/</t>
    <phoneticPr fontId="2"/>
  </si>
  <si>
    <t>レンタル/</t>
    <phoneticPr fontId="2"/>
  </si>
  <si>
    <r>
      <t>摘要</t>
    </r>
    <r>
      <rPr>
        <sz val="12"/>
        <color theme="1"/>
        <rFont val="ＭＳ Ｐ明朝"/>
        <family val="1"/>
        <charset val="128"/>
      </rPr>
      <t>（使用者名、内数）</t>
    </r>
    <rPh sb="0" eb="2">
      <t>テキヨウ</t>
    </rPh>
    <rPh sb="3" eb="6">
      <t>シヨウシャ</t>
    </rPh>
    <rPh sb="6" eb="7">
      <t>メイ</t>
    </rPh>
    <rPh sb="8" eb="10">
      <t>ウチスウ</t>
    </rPh>
    <phoneticPr fontId="2"/>
  </si>
  <si>
    <t>未加入</t>
    <rPh sb="0" eb="2">
      <t>ミカニュウ</t>
    </rPh>
    <phoneticPr fontId="2"/>
  </si>
  <si>
    <t>野呂林業㈱</t>
    <phoneticPr fontId="5"/>
  </si>
  <si>
    <t>　　　会長　　田中　和博　</t>
    <rPh sb="3" eb="5">
      <t>カイチョウ</t>
    </rPh>
    <rPh sb="7" eb="9">
      <t>タナカ</t>
    </rPh>
    <rPh sb="10" eb="12">
      <t>カズヒロ</t>
    </rPh>
    <phoneticPr fontId="2"/>
  </si>
  <si>
    <t>様</t>
    <rPh sb="0" eb="1">
      <t>サマ</t>
    </rPh>
    <phoneticPr fontId="2"/>
  </si>
  <si>
    <t>預金種類</t>
    <rPh sb="0" eb="2">
      <t>ヨキン</t>
    </rPh>
    <rPh sb="2" eb="4">
      <t>シュルイ</t>
    </rPh>
    <phoneticPr fontId="2"/>
  </si>
  <si>
    <t xml:space="preserve"> 様</t>
    <rPh sb="1" eb="2">
      <t>サマ</t>
    </rPh>
    <phoneticPr fontId="2"/>
  </si>
  <si>
    <t>機　種 （レンタルは月数も記入）</t>
    <rPh sb="0" eb="1">
      <t>キ</t>
    </rPh>
    <rPh sb="2" eb="3">
      <t>シュ</t>
    </rPh>
    <rPh sb="10" eb="12">
      <t>ツキスウ</t>
    </rPh>
    <rPh sb="13" eb="15">
      <t>キニュウ</t>
    </rPh>
    <phoneticPr fontId="2"/>
  </si>
  <si>
    <t>規　格</t>
    <rPh sb="0" eb="1">
      <t>キ</t>
    </rPh>
    <rPh sb="2" eb="3">
      <t>カク</t>
    </rPh>
    <phoneticPr fontId="2"/>
  </si>
  <si>
    <t>否</t>
    <rPh sb="0" eb="1">
      <t>ヒ</t>
    </rPh>
    <phoneticPr fontId="2"/>
  </si>
  <si>
    <t xml:space="preserve">林業基金事業実施計画書 </t>
    <rPh sb="0" eb="2">
      <t>リンギョウ</t>
    </rPh>
    <rPh sb="2" eb="4">
      <t>キキン</t>
    </rPh>
    <phoneticPr fontId="2"/>
  </si>
  <si>
    <t xml:space="preserve">林業基金事業実施変更計画書 </t>
    <rPh sb="0" eb="2">
      <t>リンギョウ</t>
    </rPh>
    <rPh sb="2" eb="4">
      <t>キキン</t>
    </rPh>
    <rPh sb="8" eb="10">
      <t>ヘンコウ</t>
    </rPh>
    <phoneticPr fontId="2"/>
  </si>
  <si>
    <t xml:space="preserve">林業基金事業実施精算書 </t>
    <rPh sb="0" eb="2">
      <t>リンギョウ</t>
    </rPh>
    <rPh sb="2" eb="4">
      <t>キキン</t>
    </rPh>
    <rPh sb="8" eb="10">
      <t>セイサン</t>
    </rPh>
    <phoneticPr fontId="2"/>
  </si>
  <si>
    <t xml:space="preserve">林業基金事業実施(変更)計画(精算)書 </t>
    <rPh sb="0" eb="2">
      <t>リンギョウ</t>
    </rPh>
    <rPh sb="2" eb="4">
      <t>キキン</t>
    </rPh>
    <rPh sb="4" eb="6">
      <t>ジギョウ</t>
    </rPh>
    <rPh sb="6" eb="8">
      <t>ジッシ</t>
    </rPh>
    <rPh sb="9" eb="11">
      <t>ヘンコウ</t>
    </rPh>
    <rPh sb="12" eb="14">
      <t>ケイカク</t>
    </rPh>
    <rPh sb="15" eb="17">
      <t>セイサン</t>
    </rPh>
    <rPh sb="18" eb="19">
      <t>ショ</t>
    </rPh>
    <phoneticPr fontId="2"/>
  </si>
  <si>
    <t>林業基金事業実施計画承認申請書</t>
  </si>
  <si>
    <t>林業基金事業実施計画承認通知書</t>
  </si>
  <si>
    <t>令和　　年　　月　　日</t>
    <rPh sb="0" eb="1">
      <t>レイ</t>
    </rPh>
    <rPh sb="1" eb="2">
      <t>ワ</t>
    </rPh>
    <phoneticPr fontId="2"/>
  </si>
  <si>
    <t>第　 　　 　    　    　号</t>
    <phoneticPr fontId="2"/>
  </si>
  <si>
    <t xml:space="preserve">金交付申請については、林業基金業務実施 規程第6条の規定により次のとおり交付することに決定したので通知します。 </t>
    <phoneticPr fontId="2"/>
  </si>
  <si>
    <t>実施計画については、林業基金業務実施規程第4条の規定により承認します。</t>
    <rPh sb="2" eb="4">
      <t>ジッシ</t>
    </rPh>
    <phoneticPr fontId="2"/>
  </si>
  <si>
    <t>　　記</t>
    <rPh sb="2" eb="3">
      <t>キ</t>
    </rPh>
    <phoneticPr fontId="2"/>
  </si>
  <si>
    <t>１　変更（又は取り下げ）の理由</t>
    <rPh sb="2" eb="4">
      <t>ヘンコウ</t>
    </rPh>
    <rPh sb="5" eb="6">
      <t>マタ</t>
    </rPh>
    <rPh sb="7" eb="8">
      <t>ト</t>
    </rPh>
    <rPh sb="9" eb="10">
      <t>サ</t>
    </rPh>
    <rPh sb="13" eb="15">
      <t>リユウ</t>
    </rPh>
    <phoneticPr fontId="2"/>
  </si>
  <si>
    <t>令和7年度</t>
    <rPh sb="0" eb="1">
      <t>レイ</t>
    </rPh>
    <rPh sb="1" eb="2">
      <t>ワ</t>
    </rPh>
    <rPh sb="3" eb="5">
      <t>ネンド</t>
    </rPh>
    <phoneticPr fontId="2"/>
  </si>
  <si>
    <t>　令和7年度林業基金事業を実施したいので計画承認をいただきたく、林業基金業務実施規程第3条の規定により、次のとおり関係書類を添えて申請します。</t>
    <rPh sb="1" eb="2">
      <t>レイ</t>
    </rPh>
    <rPh sb="2" eb="3">
      <t>ワ</t>
    </rPh>
    <rPh sb="4" eb="6">
      <t>ネンド</t>
    </rPh>
    <rPh sb="6" eb="8">
      <t>リンギョウ</t>
    </rPh>
    <rPh sb="8" eb="10">
      <t>キキン</t>
    </rPh>
    <rPh sb="10" eb="12">
      <t>ジギョウ</t>
    </rPh>
    <rPh sb="13" eb="15">
      <t>ジッシ</t>
    </rPh>
    <rPh sb="20" eb="22">
      <t>ケイカク</t>
    </rPh>
    <rPh sb="22" eb="24">
      <t>ショウニン</t>
    </rPh>
    <rPh sb="32" eb="34">
      <t>リンギョウ</t>
    </rPh>
    <rPh sb="34" eb="36">
      <t>キキン</t>
    </rPh>
    <rPh sb="36" eb="38">
      <t>ギョウム</t>
    </rPh>
    <rPh sb="38" eb="40">
      <t>ジッシ</t>
    </rPh>
    <rPh sb="40" eb="42">
      <t>キテイ</t>
    </rPh>
    <rPh sb="42" eb="43">
      <t>ダイ</t>
    </rPh>
    <rPh sb="44" eb="45">
      <t>ジョウ</t>
    </rPh>
    <rPh sb="46" eb="48">
      <t>キテイ</t>
    </rPh>
    <rPh sb="52" eb="53">
      <t>ツギ</t>
    </rPh>
    <rPh sb="57" eb="59">
      <t>カンケイ</t>
    </rPh>
    <rPh sb="59" eb="61">
      <t>ショルイ</t>
    </rPh>
    <rPh sb="62" eb="63">
      <t>ソ</t>
    </rPh>
    <rPh sb="65" eb="67">
      <t>シンセイ</t>
    </rPh>
    <phoneticPr fontId="2"/>
  </si>
  <si>
    <t xml:space="preserve">  （2）林業機械化促進事業   
      ①スマート林業技術導入事業　　　　　　　</t>
    <rPh sb="5" eb="7">
      <t>リンギョウ</t>
    </rPh>
    <rPh sb="7" eb="9">
      <t>キカイ</t>
    </rPh>
    <rPh sb="9" eb="10">
      <t>カ</t>
    </rPh>
    <rPh sb="10" eb="12">
      <t>ソクシン</t>
    </rPh>
    <rPh sb="12" eb="14">
      <t>ジギョウ</t>
    </rPh>
    <rPh sb="29" eb="31">
      <t>リンギョウ</t>
    </rPh>
    <rPh sb="31" eb="33">
      <t>ギジュツ</t>
    </rPh>
    <phoneticPr fontId="2"/>
  </si>
  <si>
    <t>購入・リース・
レンタル・
作業委託</t>
    <rPh sb="0" eb="1">
      <t>コウニュウ</t>
    </rPh>
    <rPh sb="13" eb="17">
      <t>サギョウイタク</t>
    </rPh>
    <phoneticPr fontId="2"/>
  </si>
  <si>
    <t>購入</t>
    <rPh sb="0" eb="2">
      <t>コウニュウ</t>
    </rPh>
    <phoneticPr fontId="2"/>
  </si>
  <si>
    <t>作業委託</t>
    <rPh sb="0" eb="4">
      <t>サギョウイタク</t>
    </rPh>
    <phoneticPr fontId="2"/>
  </si>
  <si>
    <t>購入/</t>
    <rPh sb="0" eb="2">
      <t>コウニュウ</t>
    </rPh>
    <phoneticPr fontId="2"/>
  </si>
  <si>
    <t>作業委託/</t>
    <rPh sb="0" eb="4">
      <t>サギョウイタク</t>
    </rPh>
    <phoneticPr fontId="2"/>
  </si>
  <si>
    <t>作業委託計</t>
    <rPh sb="0" eb="3">
      <t>サギョウイタク</t>
    </rPh>
    <phoneticPr fontId="2"/>
  </si>
  <si>
    <t>①スマート林業技術導入事業</t>
    <rPh sb="5" eb="7">
      <t>リンギョウ</t>
    </rPh>
    <rPh sb="7" eb="9">
      <t>ギジュツ</t>
    </rPh>
    <rPh sb="9" eb="11">
      <t>ドウニュウ</t>
    </rPh>
    <rPh sb="11" eb="13">
      <t>ジギョウ</t>
    </rPh>
    <phoneticPr fontId="2"/>
  </si>
  <si>
    <t>購　入 　計</t>
    <rPh sb="0" eb="1">
      <t>コウニュウ</t>
    </rPh>
    <rPh sb="3" eb="4">
      <t>ケイ</t>
    </rPh>
    <phoneticPr fontId="2"/>
  </si>
  <si>
    <t>　第　　　号で申請のありました令和7年度林業基金事業</t>
    <phoneticPr fontId="2"/>
  </si>
  <si>
    <t>令和7年度林業基金事業助成金交付申請書</t>
    <rPh sb="0" eb="1">
      <t>レイ</t>
    </rPh>
    <rPh sb="1" eb="2">
      <t>ワ</t>
    </rPh>
    <rPh sb="3" eb="5">
      <t>ネンド</t>
    </rPh>
    <rPh sb="5" eb="7">
      <t>リンギョウ</t>
    </rPh>
    <rPh sb="7" eb="9">
      <t>キキン</t>
    </rPh>
    <rPh sb="9" eb="11">
      <t>ジギョウ</t>
    </rPh>
    <rPh sb="11" eb="14">
      <t>ジョセイキン</t>
    </rPh>
    <rPh sb="14" eb="16">
      <t>コウフ</t>
    </rPh>
    <rPh sb="16" eb="18">
      <t>シンセイ</t>
    </rPh>
    <rPh sb="18" eb="19">
      <t>ショ</t>
    </rPh>
    <phoneticPr fontId="2"/>
  </si>
  <si>
    <t xml:space="preserve">  令和7年度林業基金事業を下記のとおり実施したので、助成金を交付していただきますよう、林業基金業務実施規程第5条の規定により、関係書類を添えて申請します。</t>
    <rPh sb="2" eb="3">
      <t>レイ</t>
    </rPh>
    <rPh sb="3" eb="4">
      <t>ワ</t>
    </rPh>
    <phoneticPr fontId="2"/>
  </si>
  <si>
    <t>　第　　　号で申請のあった令和7年度林業基金事業助成</t>
    <rPh sb="22" eb="24">
      <t>ジギョウ</t>
    </rPh>
    <phoneticPr fontId="2"/>
  </si>
  <si>
    <t>令和7年度林業基金事業助成金交付決定通知書</t>
    <rPh sb="0" eb="1">
      <t>レイ</t>
    </rPh>
    <rPh sb="1" eb="2">
      <t>ワ</t>
    </rPh>
    <rPh sb="3" eb="5">
      <t>ネンド</t>
    </rPh>
    <rPh sb="5" eb="7">
      <t>リンギョウ</t>
    </rPh>
    <rPh sb="7" eb="9">
      <t>キキン</t>
    </rPh>
    <rPh sb="9" eb="11">
      <t>ジギョウ</t>
    </rPh>
    <rPh sb="11" eb="14">
      <t>ジョセイキン</t>
    </rPh>
    <rPh sb="14" eb="16">
      <t>コウフ</t>
    </rPh>
    <rPh sb="16" eb="18">
      <t>ケッテイ</t>
    </rPh>
    <rPh sb="18" eb="20">
      <t>ツウチ</t>
    </rPh>
    <rPh sb="20" eb="21">
      <t>ショ</t>
    </rPh>
    <phoneticPr fontId="2"/>
  </si>
  <si>
    <t>リース  　計</t>
    <rPh sb="6" eb="7">
      <t>ケイ</t>
    </rPh>
    <phoneticPr fontId="2"/>
  </si>
  <si>
    <t>リース 　 計</t>
    <rPh sb="6" eb="7">
      <t>ケイ</t>
    </rPh>
    <phoneticPr fontId="2"/>
  </si>
  <si>
    <t>月数</t>
    <rPh sb="0" eb="2">
      <t>ゲッスウ</t>
    </rPh>
    <phoneticPr fontId="2"/>
  </si>
  <si>
    <t>北牟婁郡紀北町島原1890番地4</t>
    <rPh sb="7" eb="9">
      <t>シマバラ</t>
    </rPh>
    <rPh sb="13" eb="15">
      <t>バンチ</t>
    </rPh>
    <phoneticPr fontId="5"/>
  </si>
  <si>
    <t>（有）ODA</t>
    <rPh sb="1" eb="2">
      <t>ユウ</t>
    </rPh>
    <phoneticPr fontId="2"/>
  </si>
  <si>
    <t>鳥羽市岩倉町344番地1</t>
    <rPh sb="0" eb="3">
      <t>トバシ</t>
    </rPh>
    <rPh sb="3" eb="6">
      <t>イワクラチョウ</t>
    </rPh>
    <rPh sb="9" eb="11">
      <t>バンチ</t>
    </rPh>
    <phoneticPr fontId="2"/>
  </si>
  <si>
    <t>伊賀市ゆめが丘7丁目7番地の１</t>
    <rPh sb="11" eb="13">
      <t>バンチ</t>
    </rPh>
    <phoneticPr fontId="2"/>
  </si>
  <si>
    <t>海山林友（株）</t>
    <rPh sb="0" eb="2">
      <t>ミヤマ</t>
    </rPh>
    <phoneticPr fontId="2"/>
  </si>
  <si>
    <t>北牟婁郡紀北町上里大田賀1035</t>
    <rPh sb="0" eb="4">
      <t>キタムログン</t>
    </rPh>
    <rPh sb="4" eb="7">
      <t>キホクチョウ</t>
    </rPh>
    <rPh sb="7" eb="9">
      <t>ウエサト</t>
    </rPh>
    <rPh sb="9" eb="12">
      <t>オオタガ</t>
    </rPh>
    <phoneticPr fontId="2"/>
  </si>
  <si>
    <t>（株）丸中林業</t>
    <rPh sb="0" eb="1">
      <t>カブ</t>
    </rPh>
    <phoneticPr fontId="5"/>
  </si>
  <si>
    <t>三浦林商（同）</t>
    <rPh sb="5" eb="6">
      <t>ドウ</t>
    </rPh>
    <phoneticPr fontId="2"/>
  </si>
  <si>
    <t>（株）杣匠</t>
    <rPh sb="1" eb="2">
      <t>カブ</t>
    </rPh>
    <rPh sb="3" eb="4">
      <t>ソマ</t>
    </rPh>
    <rPh sb="4" eb="5">
      <t>タクミ</t>
    </rPh>
    <phoneticPr fontId="5"/>
  </si>
  <si>
    <t>世古木材（有）</t>
    <rPh sb="0" eb="4">
      <t>セコモクザイ</t>
    </rPh>
    <rPh sb="5" eb="6">
      <t>ユウ</t>
    </rPh>
    <phoneticPr fontId="2"/>
  </si>
  <si>
    <t>松阪市広瀬町726-1</t>
    <rPh sb="0" eb="3">
      <t>マツサカシ</t>
    </rPh>
    <rPh sb="3" eb="6">
      <t>ヒロセチョウ</t>
    </rPh>
    <phoneticPr fontId="2"/>
  </si>
  <si>
    <t>（株）ヤマモト</t>
    <rPh sb="1" eb="2">
      <t>カブ</t>
    </rPh>
    <phoneticPr fontId="2"/>
  </si>
  <si>
    <t>名張市夏秋129</t>
    <rPh sb="3" eb="5">
      <t>ナツアキ</t>
    </rPh>
    <phoneticPr fontId="2"/>
  </si>
  <si>
    <t>名張市鴻之台1番町185</t>
    <phoneticPr fontId="2"/>
  </si>
  <si>
    <t>西垣林業フォレスト（株）</t>
    <rPh sb="10" eb="11">
      <t>カブ</t>
    </rPh>
    <phoneticPr fontId="2"/>
  </si>
  <si>
    <t>代表理事組合長　　尾崎　重徳　</t>
    <rPh sb="0" eb="2">
      <t>ダイヒョウ</t>
    </rPh>
    <rPh sb="2" eb="4">
      <t>リジ</t>
    </rPh>
    <rPh sb="4" eb="7">
      <t>クミアイチョウ</t>
    </rPh>
    <rPh sb="9" eb="11">
      <t>オザキ</t>
    </rPh>
    <rPh sb="12" eb="14">
      <t>シゲノリ</t>
    </rPh>
    <phoneticPr fontId="42"/>
  </si>
  <si>
    <t>代表理事組合長　　森　　秀美　</t>
    <rPh sb="0" eb="2">
      <t>ダイヒョウ</t>
    </rPh>
    <rPh sb="2" eb="4">
      <t>リジ</t>
    </rPh>
    <rPh sb="4" eb="7">
      <t>クミアイチョウ</t>
    </rPh>
    <rPh sb="9" eb="10">
      <t>モリ</t>
    </rPh>
    <rPh sb="12" eb="14">
      <t>ヒデミ</t>
    </rPh>
    <phoneticPr fontId="42"/>
  </si>
  <si>
    <t>代表理事組合長　　水谷　晴夫　</t>
    <rPh sb="0" eb="2">
      <t>ダイヒョウ</t>
    </rPh>
    <rPh sb="2" eb="4">
      <t>リジ</t>
    </rPh>
    <rPh sb="4" eb="7">
      <t>クミアイチョウ</t>
    </rPh>
    <rPh sb="9" eb="11">
      <t>ミズタニ</t>
    </rPh>
    <rPh sb="12" eb="14">
      <t>ハルオ</t>
    </rPh>
    <phoneticPr fontId="42"/>
  </si>
  <si>
    <t>代表取締役社長　　大森　正信　</t>
    <rPh sb="0" eb="2">
      <t>ダイヒョウ</t>
    </rPh>
    <rPh sb="2" eb="5">
      <t>トリシマリヤク</t>
    </rPh>
    <rPh sb="5" eb="7">
      <t>シャチョウ</t>
    </rPh>
    <rPh sb="9" eb="11">
      <t>オオモリ</t>
    </rPh>
    <rPh sb="12" eb="14">
      <t>マサノブ</t>
    </rPh>
    <phoneticPr fontId="42"/>
  </si>
  <si>
    <t>代表理事組合長　　中野　敏夫　</t>
    <rPh sb="0" eb="2">
      <t>ダイヒョウ</t>
    </rPh>
    <rPh sb="2" eb="4">
      <t>リジ</t>
    </rPh>
    <rPh sb="4" eb="7">
      <t>クミアイチョウ</t>
    </rPh>
    <rPh sb="9" eb="11">
      <t>ナカノ</t>
    </rPh>
    <rPh sb="12" eb="14">
      <t>トシオ</t>
    </rPh>
    <phoneticPr fontId="42"/>
  </si>
  <si>
    <t>代表取締役　　上田　和久　</t>
    <rPh sb="0" eb="2">
      <t>ダイヒョウ</t>
    </rPh>
    <rPh sb="2" eb="5">
      <t>トリシマリヤク</t>
    </rPh>
    <rPh sb="7" eb="9">
      <t>ウエダ</t>
    </rPh>
    <rPh sb="10" eb="12">
      <t>カズヒサ</t>
    </rPh>
    <phoneticPr fontId="42"/>
  </si>
  <si>
    <t>代表理事組合長　　玉串　憲一　</t>
    <rPh sb="0" eb="2">
      <t>ダイヒョウ</t>
    </rPh>
    <rPh sb="2" eb="4">
      <t>リジ</t>
    </rPh>
    <rPh sb="4" eb="7">
      <t>クミアイチョウ</t>
    </rPh>
    <rPh sb="9" eb="11">
      <t>タマグシ</t>
    </rPh>
    <rPh sb="12" eb="14">
      <t>ケンイチ</t>
    </rPh>
    <phoneticPr fontId="42"/>
  </si>
  <si>
    <t>代表理事組合長　　河合　浩平　</t>
    <rPh sb="0" eb="2">
      <t>ダイヒョウ</t>
    </rPh>
    <rPh sb="2" eb="4">
      <t>リジ</t>
    </rPh>
    <rPh sb="4" eb="6">
      <t>クミアイ</t>
    </rPh>
    <rPh sb="6" eb="7">
      <t>チョウ</t>
    </rPh>
    <rPh sb="9" eb="11">
      <t>カワイ</t>
    </rPh>
    <rPh sb="12" eb="14">
      <t>コウヘイ</t>
    </rPh>
    <phoneticPr fontId="42"/>
  </si>
  <si>
    <t>代表　　吉田　勝幸　</t>
    <rPh sb="0" eb="2">
      <t>ダイヒョウ</t>
    </rPh>
    <rPh sb="4" eb="6">
      <t>ヨシダ</t>
    </rPh>
    <rPh sb="7" eb="8">
      <t>カツ</t>
    </rPh>
    <rPh sb="8" eb="9">
      <t>サチ</t>
    </rPh>
    <phoneticPr fontId="42"/>
  </si>
  <si>
    <t>代表理事組合長　　村上　靖尚　</t>
    <rPh sb="0" eb="2">
      <t>ダイヒョウ</t>
    </rPh>
    <rPh sb="2" eb="4">
      <t>リジ</t>
    </rPh>
    <rPh sb="4" eb="7">
      <t>クミアイチョウ</t>
    </rPh>
    <rPh sb="9" eb="11">
      <t>ムラカミ</t>
    </rPh>
    <rPh sb="12" eb="14">
      <t>ヤスナオ</t>
    </rPh>
    <phoneticPr fontId="42"/>
  </si>
  <si>
    <t>代表理事組合長　　松永　忠興　</t>
    <rPh sb="0" eb="2">
      <t>ダイヒョウ</t>
    </rPh>
    <rPh sb="2" eb="4">
      <t>リジ</t>
    </rPh>
    <rPh sb="4" eb="7">
      <t>クミアイチョウ</t>
    </rPh>
    <rPh sb="9" eb="11">
      <t>マツナガ</t>
    </rPh>
    <rPh sb="12" eb="14">
      <t>タダオキ</t>
    </rPh>
    <phoneticPr fontId="42"/>
  </si>
  <si>
    <t>代表理事組合長　　前　貞憲　</t>
    <rPh sb="0" eb="2">
      <t>ダイヒョウ</t>
    </rPh>
    <rPh sb="2" eb="4">
      <t>リジ</t>
    </rPh>
    <rPh sb="4" eb="7">
      <t>クミアイチョウ</t>
    </rPh>
    <rPh sb="9" eb="10">
      <t>マエ</t>
    </rPh>
    <rPh sb="11" eb="13">
      <t>サダノリ</t>
    </rPh>
    <phoneticPr fontId="42"/>
  </si>
  <si>
    <t>代表取締役　　川口　大輔　</t>
    <rPh sb="0" eb="2">
      <t>ダイヒョウ</t>
    </rPh>
    <rPh sb="2" eb="5">
      <t>トリシマリヤク</t>
    </rPh>
    <rPh sb="7" eb="9">
      <t>カワグチ</t>
    </rPh>
    <rPh sb="10" eb="12">
      <t>ダイスケ</t>
    </rPh>
    <phoneticPr fontId="42"/>
  </si>
  <si>
    <t>代表取締役　　前田　章博　</t>
    <rPh sb="0" eb="2">
      <t>ダイヒョウ</t>
    </rPh>
    <rPh sb="2" eb="5">
      <t>トリシマリヤク</t>
    </rPh>
    <rPh sb="7" eb="9">
      <t>マエダ</t>
    </rPh>
    <rPh sb="10" eb="11">
      <t>ショウ</t>
    </rPh>
    <rPh sb="11" eb="12">
      <t>ハク</t>
    </rPh>
    <phoneticPr fontId="42"/>
  </si>
  <si>
    <t>代表取締役　　川端　康樹　</t>
    <rPh sb="0" eb="2">
      <t>ダイヒョウ</t>
    </rPh>
    <rPh sb="2" eb="5">
      <t>トリシマリヤク</t>
    </rPh>
    <rPh sb="7" eb="9">
      <t>カワバタ</t>
    </rPh>
    <rPh sb="10" eb="11">
      <t>ヤス</t>
    </rPh>
    <rPh sb="11" eb="12">
      <t>ジュ</t>
    </rPh>
    <phoneticPr fontId="42"/>
  </si>
  <si>
    <t>代表　　速水　亨　</t>
    <rPh sb="0" eb="2">
      <t>ダイヒョウ</t>
    </rPh>
    <rPh sb="4" eb="6">
      <t>ハヤミ</t>
    </rPh>
    <rPh sb="7" eb="8">
      <t>トオル</t>
    </rPh>
    <phoneticPr fontId="42"/>
  </si>
  <si>
    <t>代表　　森下　智彦</t>
    <rPh sb="0" eb="2">
      <t>ダイヒョウ</t>
    </rPh>
    <rPh sb="4" eb="6">
      <t>モリシタ</t>
    </rPh>
    <rPh sb="7" eb="9">
      <t>トモヒコ</t>
    </rPh>
    <phoneticPr fontId="42"/>
  </si>
  <si>
    <t>代表社員　　堀内　宏樹　</t>
    <rPh sb="0" eb="2">
      <t>ダイヒョウ</t>
    </rPh>
    <rPh sb="2" eb="4">
      <t>シャイン</t>
    </rPh>
    <rPh sb="6" eb="8">
      <t>ホリウチ</t>
    </rPh>
    <rPh sb="9" eb="10">
      <t>ヒロシ</t>
    </rPh>
    <rPh sb="10" eb="11">
      <t>ジュ</t>
    </rPh>
    <phoneticPr fontId="42"/>
  </si>
  <si>
    <t>代表　　佐藤　誠治　</t>
    <rPh sb="0" eb="2">
      <t>ダイヒョウ</t>
    </rPh>
    <rPh sb="4" eb="6">
      <t>サトウ</t>
    </rPh>
    <rPh sb="7" eb="8">
      <t>マコト</t>
    </rPh>
    <rPh sb="8" eb="9">
      <t>オサ</t>
    </rPh>
    <phoneticPr fontId="42"/>
  </si>
  <si>
    <t>代表取締役　　中村　友樹　</t>
    <rPh sb="0" eb="2">
      <t>ダイヒョウ</t>
    </rPh>
    <rPh sb="2" eb="5">
      <t>トリシマリヤク</t>
    </rPh>
    <rPh sb="7" eb="9">
      <t>ナカムラ</t>
    </rPh>
    <rPh sb="10" eb="12">
      <t>トモキ</t>
    </rPh>
    <phoneticPr fontId="42"/>
  </si>
  <si>
    <t>所長　　大森　丈士　</t>
    <rPh sb="0" eb="2">
      <t>ショチョウ</t>
    </rPh>
    <phoneticPr fontId="42"/>
  </si>
  <si>
    <t>代表取締役　　田中　善彦　</t>
    <rPh sb="0" eb="2">
      <t>ダイヒョウ</t>
    </rPh>
    <rPh sb="2" eb="5">
      <t>トリシマリヤク</t>
    </rPh>
    <rPh sb="7" eb="9">
      <t>タナカ</t>
    </rPh>
    <rPh sb="10" eb="12">
      <t>ヨシヒコ</t>
    </rPh>
    <phoneticPr fontId="42"/>
  </si>
  <si>
    <t>代表取締役社長　　沖中　祐介　</t>
    <rPh sb="0" eb="2">
      <t>ダイヒョウ</t>
    </rPh>
    <rPh sb="5" eb="7">
      <t>シャチョウ</t>
    </rPh>
    <rPh sb="9" eb="11">
      <t>オキナカ</t>
    </rPh>
    <rPh sb="12" eb="14">
      <t>ユウスケ</t>
    </rPh>
    <phoneticPr fontId="42"/>
  </si>
  <si>
    <t>代表　　中井　由貴生　</t>
    <rPh sb="0" eb="2">
      <t>ダイヒョウ</t>
    </rPh>
    <rPh sb="4" eb="6">
      <t>ナカイ</t>
    </rPh>
    <rPh sb="7" eb="8">
      <t>ヨシ</t>
    </rPh>
    <rPh sb="8" eb="10">
      <t>タカオ</t>
    </rPh>
    <phoneticPr fontId="42"/>
  </si>
  <si>
    <t>代表理事会長　　森　秀美　</t>
    <rPh sb="0" eb="2">
      <t>ダイヒョウ</t>
    </rPh>
    <rPh sb="2" eb="4">
      <t>リジ</t>
    </rPh>
    <rPh sb="4" eb="6">
      <t>カイチョウ</t>
    </rPh>
    <rPh sb="8" eb="9">
      <t>モリ</t>
    </rPh>
    <rPh sb="10" eb="12">
      <t>ヒデミ</t>
    </rPh>
    <phoneticPr fontId="42"/>
  </si>
  <si>
    <t>代表取締役　　濵口　輝久　</t>
    <rPh sb="0" eb="2">
      <t>ダイヒョウ</t>
    </rPh>
    <rPh sb="2" eb="5">
      <t>トリシマリヤク</t>
    </rPh>
    <rPh sb="7" eb="8">
      <t>ヒン</t>
    </rPh>
    <rPh sb="8" eb="9">
      <t>クチ</t>
    </rPh>
    <rPh sb="10" eb="12">
      <t>テルヒサ</t>
    </rPh>
    <phoneticPr fontId="42"/>
  </si>
  <si>
    <t>代表取締役　　東　昭男　</t>
    <rPh sb="0" eb="2">
      <t>ダイヒョウ</t>
    </rPh>
    <rPh sb="2" eb="5">
      <t>トリシマリヤク</t>
    </rPh>
    <rPh sb="7" eb="8">
      <t>ヒガシ</t>
    </rPh>
    <rPh sb="9" eb="11">
      <t>アキオ</t>
    </rPh>
    <phoneticPr fontId="42"/>
  </si>
  <si>
    <t>代表取締役　　勝川　卓也　</t>
    <rPh sb="0" eb="2">
      <t>ダイヒョウ</t>
    </rPh>
    <rPh sb="2" eb="5">
      <t>トリシマリヤク</t>
    </rPh>
    <rPh sb="7" eb="8">
      <t>カチ</t>
    </rPh>
    <rPh sb="8" eb="9">
      <t>カワ</t>
    </rPh>
    <rPh sb="10" eb="12">
      <t>タクヤ</t>
    </rPh>
    <phoneticPr fontId="42"/>
  </si>
  <si>
    <t>代表取締役　　安田　年宏　</t>
    <rPh sb="0" eb="2">
      <t>ダイヒョウ</t>
    </rPh>
    <rPh sb="2" eb="5">
      <t>トリシマリヤク</t>
    </rPh>
    <rPh sb="7" eb="9">
      <t>ヤスダ</t>
    </rPh>
    <rPh sb="10" eb="11">
      <t>ネン</t>
    </rPh>
    <rPh sb="11" eb="12">
      <t>ヒロシ</t>
    </rPh>
    <phoneticPr fontId="42"/>
  </si>
  <si>
    <t>所長　　井上　晃宏　</t>
    <rPh sb="0" eb="2">
      <t>ショチョウ</t>
    </rPh>
    <rPh sb="4" eb="6">
      <t>イノウエ</t>
    </rPh>
    <rPh sb="7" eb="9">
      <t>アキヒロ</t>
    </rPh>
    <phoneticPr fontId="42"/>
  </si>
  <si>
    <t>代表取締役　　中森　俊介　</t>
    <rPh sb="0" eb="2">
      <t>ダイヒョウ</t>
    </rPh>
    <rPh sb="2" eb="5">
      <t>トリシマリヤク</t>
    </rPh>
    <rPh sb="7" eb="9">
      <t>ナカモリ</t>
    </rPh>
    <rPh sb="10" eb="12">
      <t>シュンスケ</t>
    </rPh>
    <phoneticPr fontId="42"/>
  </si>
  <si>
    <t>代表　　結城　博　</t>
    <rPh sb="0" eb="2">
      <t>ダイヒョウ</t>
    </rPh>
    <rPh sb="4" eb="6">
      <t>ユウキ</t>
    </rPh>
    <rPh sb="7" eb="8">
      <t>ハク</t>
    </rPh>
    <phoneticPr fontId="42"/>
  </si>
  <si>
    <t>代表　　三浦妃己郎</t>
    <rPh sb="0" eb="2">
      <t>ダイヒョウ</t>
    </rPh>
    <rPh sb="4" eb="6">
      <t>ミウラ</t>
    </rPh>
    <rPh sb="6" eb="7">
      <t>キサキ</t>
    </rPh>
    <rPh sb="7" eb="8">
      <t>オノレ</t>
    </rPh>
    <rPh sb="8" eb="9">
      <t>ロウ</t>
    </rPh>
    <phoneticPr fontId="42"/>
  </si>
  <si>
    <t>代表取締役　　泉　雅夫　</t>
    <rPh sb="0" eb="2">
      <t>ダイヒョウ</t>
    </rPh>
    <rPh sb="2" eb="5">
      <t>トリシマリヤク</t>
    </rPh>
    <rPh sb="7" eb="8">
      <t>イズミ</t>
    </rPh>
    <rPh sb="9" eb="11">
      <t>マサオ</t>
    </rPh>
    <phoneticPr fontId="42"/>
  </si>
  <si>
    <t>代表取締役　　黒木　誠　</t>
    <rPh sb="0" eb="2">
      <t>ダイヒョウ</t>
    </rPh>
    <rPh sb="2" eb="5">
      <t>トリシマリヤク</t>
    </rPh>
    <rPh sb="7" eb="9">
      <t>クロキ</t>
    </rPh>
    <rPh sb="10" eb="11">
      <t>マコト</t>
    </rPh>
    <phoneticPr fontId="42"/>
  </si>
  <si>
    <t>代表取締役　　青山　美代子</t>
    <rPh sb="0" eb="2">
      <t>ダイヒョウ</t>
    </rPh>
    <rPh sb="2" eb="5">
      <t>トリシマリヤク</t>
    </rPh>
    <rPh sb="7" eb="9">
      <t>アオヤマ</t>
    </rPh>
    <rPh sb="10" eb="13">
      <t>ミヨコ</t>
    </rPh>
    <phoneticPr fontId="42"/>
  </si>
  <si>
    <t xml:space="preserve">代表取締役　山本　修 </t>
    <rPh sb="0" eb="2">
      <t>ダイヒョウ</t>
    </rPh>
    <rPh sb="2" eb="5">
      <t>トリシマリヤク</t>
    </rPh>
    <rPh sb="6" eb="8">
      <t>ヤマモト</t>
    </rPh>
    <rPh sb="9" eb="10">
      <t>オサム</t>
    </rPh>
    <phoneticPr fontId="42"/>
  </si>
  <si>
    <t>代表　　世古　昇</t>
    <rPh sb="0" eb="2">
      <t>ダイヒョウ</t>
    </rPh>
    <rPh sb="4" eb="6">
      <t>セコ</t>
    </rPh>
    <rPh sb="7" eb="8">
      <t>ノボル</t>
    </rPh>
    <phoneticPr fontId="42"/>
  </si>
  <si>
    <t>代表取締役　　藤原　晴子　</t>
    <rPh sb="0" eb="2">
      <t>ダイヒョウ</t>
    </rPh>
    <rPh sb="2" eb="5">
      <t>トリシマリヤク</t>
    </rPh>
    <rPh sb="7" eb="9">
      <t>フジワラ</t>
    </rPh>
    <rPh sb="10" eb="12">
      <t>ハルコ</t>
    </rPh>
    <phoneticPr fontId="42"/>
  </si>
  <si>
    <t>代表取締役　鈴木　龍一郎　</t>
    <rPh sb="0" eb="2">
      <t>ダイヒョウ</t>
    </rPh>
    <rPh sb="2" eb="5">
      <t>トリシマリヤク</t>
    </rPh>
    <rPh sb="6" eb="8">
      <t>スズキ</t>
    </rPh>
    <rPh sb="9" eb="12">
      <t>リュウイチロウ</t>
    </rPh>
    <phoneticPr fontId="42"/>
  </si>
  <si>
    <t>代表取締役　　徳田博志　</t>
    <rPh sb="0" eb="2">
      <t>ダイヒョウ</t>
    </rPh>
    <rPh sb="2" eb="5">
      <t>トリシマリヤク</t>
    </rPh>
    <rPh sb="7" eb="9">
      <t>トクダ</t>
    </rPh>
    <rPh sb="9" eb="10">
      <t>ヒロシ</t>
    </rPh>
    <rPh sb="10" eb="11">
      <t>ココロザシ</t>
    </rPh>
    <phoneticPr fontId="42"/>
  </si>
  <si>
    <t>代表取締役　　森本　定雄　</t>
    <rPh sb="0" eb="2">
      <t>ダイヒョウ</t>
    </rPh>
    <rPh sb="2" eb="5">
      <t>トリシマリヤク</t>
    </rPh>
    <rPh sb="7" eb="9">
      <t>モリモト</t>
    </rPh>
    <rPh sb="10" eb="12">
      <t>サダオ</t>
    </rPh>
    <phoneticPr fontId="42"/>
  </si>
  <si>
    <t>代表取締役　　青木　雅俊</t>
    <phoneticPr fontId="2"/>
  </si>
  <si>
    <t>代表取締役　　榎本　慎一</t>
    <rPh sb="0" eb="5">
      <t>ダイヒョウトリシマリヤク</t>
    </rPh>
    <rPh sb="7" eb="9">
      <t>エノモト</t>
    </rPh>
    <rPh sb="10" eb="12">
      <t>シンイチ</t>
    </rPh>
    <phoneticPr fontId="2"/>
  </si>
  <si>
    <t>実行委員長　　村上　浩三</t>
  </si>
  <si>
    <t>代表取締役　　小田　和人</t>
    <rPh sb="0" eb="5">
      <t>ダイヒョウトリシマリヤク</t>
    </rPh>
    <rPh sb="7" eb="9">
      <t>オダ</t>
    </rPh>
    <rPh sb="10" eb="12">
      <t>カズト</t>
    </rPh>
    <phoneticPr fontId="2"/>
  </si>
  <si>
    <t>―</t>
    <phoneticPr fontId="2"/>
  </si>
  <si>
    <t>注）事業実施変更計画書については、承認された事業計画及び変更後の事業計画が比較対照できるように2段書きとする。</t>
    <phoneticPr fontId="2"/>
  </si>
  <si>
    <t>（3）森林・林業アカデミー受講支援事業</t>
    <rPh sb="3" eb="5">
      <t>シンリン</t>
    </rPh>
    <rPh sb="6" eb="8">
      <t>リンギョウ</t>
    </rPh>
    <rPh sb="13" eb="15">
      <t>ジュコウ</t>
    </rPh>
    <rPh sb="15" eb="17">
      <t>シエン</t>
    </rPh>
    <rPh sb="17" eb="19">
      <t>ジギョウ</t>
    </rPh>
    <phoneticPr fontId="2"/>
  </si>
  <si>
    <t>御中</t>
    <rPh sb="0" eb="2">
      <t>オンチュウ</t>
    </rPh>
    <phoneticPr fontId="2"/>
  </si>
  <si>
    <t>代表取締役　　野呂　元紀　</t>
    <rPh sb="0" eb="2">
      <t>ダイヒョウ</t>
    </rPh>
    <rPh sb="2" eb="5">
      <t>トリシマリヤク</t>
    </rPh>
    <rPh sb="7" eb="9">
      <t>ノロ</t>
    </rPh>
    <rPh sb="10" eb="11">
      <t>モト</t>
    </rPh>
    <rPh sb="11" eb="12">
      <t>キ</t>
    </rPh>
    <phoneticPr fontId="42"/>
  </si>
  <si>
    <t>１，林業機械化促進事業</t>
    <rPh sb="2" eb="9">
      <t>リンギョウキカイカソクシン</t>
    </rPh>
    <rPh sb="9" eb="11">
      <t>ジギョウ</t>
    </rPh>
    <phoneticPr fontId="2"/>
  </si>
  <si>
    <t>調査用ドローン</t>
    <rPh sb="0" eb="3">
      <t>チョウサヨウ</t>
    </rPh>
    <phoneticPr fontId="42"/>
  </si>
  <si>
    <t>森林調査用</t>
    <rPh sb="0" eb="5">
      <t>シンリンチョウサヨウ</t>
    </rPh>
    <phoneticPr fontId="42"/>
  </si>
  <si>
    <t>作業用ドローン</t>
    <rPh sb="0" eb="3">
      <t>サギョウヨウ</t>
    </rPh>
    <phoneticPr fontId="42"/>
  </si>
  <si>
    <t>苗木等資材運搬用</t>
    <rPh sb="0" eb="3">
      <t>ナエギトウ</t>
    </rPh>
    <rPh sb="3" eb="7">
      <t>シザイウンパン</t>
    </rPh>
    <rPh sb="7" eb="8">
      <t>ヨウ</t>
    </rPh>
    <phoneticPr fontId="42"/>
  </si>
  <si>
    <t>林内通信機器</t>
    <rPh sb="0" eb="1">
      <t>リン</t>
    </rPh>
    <rPh sb="1" eb="2">
      <t>ナイ</t>
    </rPh>
    <rPh sb="2" eb="4">
      <t>ツウシン</t>
    </rPh>
    <rPh sb="4" eb="6">
      <t>キキ</t>
    </rPh>
    <phoneticPr fontId="42"/>
  </si>
  <si>
    <t>LPWA等ｽﾏｰﾄ通信ｼｽﾃﾑ</t>
    <rPh sb="4" eb="5">
      <t>トウ</t>
    </rPh>
    <rPh sb="9" eb="11">
      <t>ツウシン</t>
    </rPh>
    <phoneticPr fontId="42"/>
  </si>
  <si>
    <t>林内測量機器</t>
    <rPh sb="0" eb="6">
      <t>リンナイソクリョウキキ</t>
    </rPh>
    <phoneticPr fontId="42"/>
  </si>
  <si>
    <t>GNSS等ｽﾏｰﾄ測量ｼｽﾃﾑ</t>
    <rPh sb="4" eb="5">
      <t>トウ</t>
    </rPh>
    <rPh sb="9" eb="11">
      <t>ソクリョウ</t>
    </rPh>
    <phoneticPr fontId="42"/>
  </si>
  <si>
    <t>購入</t>
    <rPh sb="0" eb="2">
      <t>コウニュウ</t>
    </rPh>
    <phoneticPr fontId="42"/>
  </si>
  <si>
    <t>作業委託　計</t>
    <rPh sb="0" eb="4">
      <t>サギョウイタク</t>
    </rPh>
    <rPh sb="5" eb="6">
      <t>ケイ</t>
    </rPh>
    <phoneticPr fontId="2"/>
  </si>
  <si>
    <t>作業委託</t>
    <rPh sb="0" eb="4">
      <t>サギョウイタク</t>
    </rPh>
    <phoneticPr fontId="42"/>
  </si>
  <si>
    <t>　　【高性能林業機械等リース・レンタル】</t>
    <phoneticPr fontId="2"/>
  </si>
  <si>
    <t>購入・ﾘｰｽ・ﾚﾝﾀﾙ・作業委託</t>
    <rPh sb="0" eb="2">
      <t>コウニュウ</t>
    </rPh>
    <rPh sb="12" eb="16">
      <t>サギョウイタク</t>
    </rPh>
    <phoneticPr fontId="2"/>
  </si>
  <si>
    <r>
      <t>　　【</t>
    </r>
    <r>
      <rPr>
        <b/>
        <sz val="10.5"/>
        <rFont val="ＭＳ Ｐ明朝"/>
        <family val="1"/>
        <charset val="128"/>
      </rPr>
      <t>スマート林業技術導入</t>
    </r>
    <r>
      <rPr>
        <sz val="10.5"/>
        <rFont val="ＭＳ Ｐ明朝"/>
        <family val="1"/>
        <charset val="128"/>
      </rPr>
      <t>】</t>
    </r>
    <rPh sb="7" eb="11">
      <t>リンギョウギジュツ</t>
    </rPh>
    <rPh sb="11" eb="13">
      <t>ドウニュウ</t>
    </rPh>
    <phoneticPr fontId="2"/>
  </si>
  <si>
    <t>　       令和　年度において林業基金事業（林業機械化促進事業等）を実施したいので林業基金業務実施規程第3条</t>
    <rPh sb="8" eb="9">
      <t>レイ</t>
    </rPh>
    <rPh sb="9" eb="10">
      <t>ワ</t>
    </rPh>
    <rPh sb="33" eb="34">
      <t>トウ</t>
    </rPh>
    <phoneticPr fontId="2"/>
  </si>
  <si>
    <t>令和　年度林業基金事業「林業機械化促進事業」等実施要望書</t>
    <rPh sb="0" eb="1">
      <t>レイ</t>
    </rPh>
    <rPh sb="1" eb="2">
      <t>ワ</t>
    </rPh>
    <rPh sb="4" eb="5">
      <t>ド</t>
    </rPh>
    <rPh sb="5" eb="7">
      <t>リンギョウ</t>
    </rPh>
    <rPh sb="7" eb="9">
      <t>キキン</t>
    </rPh>
    <rPh sb="9" eb="11">
      <t>ジギョウ</t>
    </rPh>
    <rPh sb="12" eb="14">
      <t>リンギョウ</t>
    </rPh>
    <rPh sb="14" eb="17">
      <t>キカイカ</t>
    </rPh>
    <rPh sb="17" eb="19">
      <t>ソクシン</t>
    </rPh>
    <rPh sb="19" eb="21">
      <t>ジギョウ</t>
    </rPh>
    <rPh sb="22" eb="23">
      <t>トウ</t>
    </rPh>
    <rPh sb="23" eb="25">
      <t>ジッシ</t>
    </rPh>
    <rPh sb="25" eb="28">
      <t>ヨウボウショ</t>
    </rPh>
    <phoneticPr fontId="2"/>
  </si>
  <si>
    <t>第　      　　 号</t>
    <phoneticPr fontId="2"/>
  </si>
  <si>
    <t>　　　会長　 　田中　和博　様</t>
    <rPh sb="3" eb="5">
      <t>カイチョウ</t>
    </rPh>
    <rPh sb="14" eb="15">
      <t>サマ</t>
    </rPh>
    <phoneticPr fontId="2"/>
  </si>
  <si>
    <t>会長　　田中　和博　様</t>
    <rPh sb="0" eb="2">
      <t>カイチョウ</t>
    </rPh>
    <rPh sb="4" eb="6">
      <t>タナカ</t>
    </rPh>
    <rPh sb="7" eb="9">
      <t>カズヒロ</t>
    </rPh>
    <rPh sb="10" eb="11">
      <t>サマ</t>
    </rPh>
    <phoneticPr fontId="2"/>
  </si>
  <si>
    <t>【理由】</t>
    <rPh sb="1" eb="3">
      <t>リユウ</t>
    </rPh>
    <phoneticPr fontId="2"/>
  </si>
  <si>
    <t>令和　　　年度</t>
    <rPh sb="0" eb="1">
      <t>レイ</t>
    </rPh>
    <rPh sb="1" eb="2">
      <t>ワ</t>
    </rPh>
    <rPh sb="5" eb="7">
      <t>ネンド</t>
    </rPh>
    <phoneticPr fontId="2"/>
  </si>
  <si>
    <t>林業基金事業実施計画変更承認通知書</t>
  </si>
  <si>
    <t>林業基金事業実施計画変更承認通知書</t>
    <phoneticPr fontId="2"/>
  </si>
  <si>
    <t>林業基金事業実施計画取り下げ承認通知書</t>
    <phoneticPr fontId="2"/>
  </si>
  <si>
    <t>林業基金業務実施規程第10条の規定により承認します。</t>
    <phoneticPr fontId="2"/>
  </si>
  <si>
    <t>変更については、</t>
    <phoneticPr fontId="2"/>
  </si>
  <si>
    <t>取り下げについては、</t>
    <phoneticPr fontId="2"/>
  </si>
  <si>
    <t xml:space="preserve">  御中</t>
    <rPh sb="2" eb="4">
      <t>オンチュウ</t>
    </rPh>
    <phoneticPr fontId="2"/>
  </si>
  <si>
    <t xml:space="preserve">                   令和　　　年　　　月　　　日付けで申請のありました令和　　　年度林業基金事業実施計画の</t>
    <rPh sb="19" eb="20">
      <t>レイ</t>
    </rPh>
    <rPh sb="20" eb="21">
      <t>ワ</t>
    </rPh>
    <rPh sb="44" eb="45">
      <t>レイ</t>
    </rPh>
    <rPh sb="45" eb="46">
      <t>ワ</t>
    </rPh>
    <rPh sb="49" eb="51">
      <t>ネンド</t>
    </rPh>
    <rPh sb="51" eb="53">
      <t>リンギョウ</t>
    </rPh>
    <phoneticPr fontId="2"/>
  </si>
  <si>
    <t>購　入　　計</t>
    <rPh sb="0" eb="1">
      <t>コウ</t>
    </rPh>
    <rPh sb="2" eb="3">
      <t>イ</t>
    </rPh>
    <rPh sb="5" eb="6">
      <t>ケイ</t>
    </rPh>
    <phoneticPr fontId="2"/>
  </si>
  <si>
    <t>代表者 　　　　　　　　　       　　　　　　　</t>
    <rPh sb="0" eb="1">
      <t>ダイ</t>
    </rPh>
    <rPh sb="1" eb="2">
      <t>ヒョウ</t>
    </rPh>
    <rPh sb="2" eb="3">
      <t>シャ</t>
    </rPh>
    <phoneticPr fontId="2"/>
  </si>
  <si>
    <t xml:space="preserve">      ㊞</t>
    <phoneticPr fontId="2"/>
  </si>
  <si>
    <t>(受講者数   人、受講日数 　日）</t>
    <rPh sb="10" eb="12">
      <t>ジュコウ</t>
    </rPh>
    <rPh sb="12" eb="14">
      <t>ニッスウ</t>
    </rPh>
    <rPh sb="16" eb="17">
      <t>ヒ</t>
    </rPh>
    <phoneticPr fontId="2"/>
  </si>
  <si>
    <t>代表取締役　　横谷　圭二</t>
    <rPh sb="0" eb="2">
      <t>ダイヒョウ</t>
    </rPh>
    <rPh sb="2" eb="5">
      <t>トリシマリヤク</t>
    </rPh>
    <rPh sb="7" eb="9">
      <t>ヨコタニ</t>
    </rPh>
    <rPh sb="10" eb="12">
      <t>ケイジ</t>
    </rPh>
    <phoneticPr fontId="2"/>
  </si>
  <si>
    <t>日</t>
    <rPh sb="0" eb="1">
      <t>ニチ</t>
    </rPh>
    <phoneticPr fontId="2"/>
  </si>
  <si>
    <t>（1）林業安全衛生教育等支援事業</t>
    <phoneticPr fontId="2"/>
  </si>
  <si>
    <t xml:space="preserve"> （3）森林・林業アカデミー受講支援事業</t>
    <rPh sb="3" eb="5">
      <t>シンリン</t>
    </rPh>
    <rPh sb="6" eb="8">
      <t>リンギョウ</t>
    </rPh>
    <rPh sb="14" eb="16">
      <t>ジュコウ</t>
    </rPh>
    <rPh sb="16" eb="18">
      <t>シエン</t>
    </rPh>
    <rPh sb="18" eb="20">
      <t>ジギョウ</t>
    </rPh>
    <phoneticPr fontId="2"/>
  </si>
  <si>
    <t>月額リース料</t>
    <rPh sb="0" eb="1">
      <t>ツキ</t>
    </rPh>
    <rPh sb="1" eb="2">
      <t>ガク</t>
    </rPh>
    <rPh sb="5" eb="6">
      <t>リョウ</t>
    </rPh>
    <phoneticPr fontId="2"/>
  </si>
  <si>
    <t>車種・規格</t>
    <rPh sb="0" eb="2">
      <t>シャシュ</t>
    </rPh>
    <rPh sb="3" eb="5">
      <t>キカク</t>
    </rPh>
    <phoneticPr fontId="2"/>
  </si>
  <si>
    <t>（注）事業実施変更計画書については、承認された事業計画及び変更後の事業計画が比較対照できるように２段（上段）書きとする。</t>
    <rPh sb="1" eb="2">
      <t>チュウ</t>
    </rPh>
    <rPh sb="3" eb="5">
      <t>ジギョウ</t>
    </rPh>
    <rPh sb="5" eb="7">
      <t>ジッシ</t>
    </rPh>
    <rPh sb="7" eb="9">
      <t>ヘンコウ</t>
    </rPh>
    <rPh sb="9" eb="12">
      <t>ケイカクショ</t>
    </rPh>
    <rPh sb="18" eb="20">
      <t>ショウニン</t>
    </rPh>
    <rPh sb="23" eb="25">
      <t>ジギョウ</t>
    </rPh>
    <rPh sb="25" eb="27">
      <t>ケイカク</t>
    </rPh>
    <rPh sb="27" eb="28">
      <t>オヨ</t>
    </rPh>
    <rPh sb="29" eb="31">
      <t>ヘンコウ</t>
    </rPh>
    <rPh sb="31" eb="32">
      <t>ゴ</t>
    </rPh>
    <rPh sb="33" eb="35">
      <t>ジギョウ</t>
    </rPh>
    <rPh sb="35" eb="37">
      <t>ケイカク</t>
    </rPh>
    <rPh sb="38" eb="40">
      <t>ヒカク</t>
    </rPh>
    <rPh sb="40" eb="42">
      <t>タイショウ</t>
    </rPh>
    <rPh sb="49" eb="50">
      <t>ダン</t>
    </rPh>
    <rPh sb="51" eb="53">
      <t>ジョウダン</t>
    </rPh>
    <rPh sb="54" eb="55">
      <t>カ</t>
    </rPh>
    <phoneticPr fontId="2"/>
  </si>
  <si>
    <t>加工等就労日数</t>
    <phoneticPr fontId="2"/>
  </si>
  <si>
    <t>１年目</t>
    <rPh sb="1" eb="3">
      <t>ネンメ</t>
    </rPh>
    <phoneticPr fontId="2"/>
  </si>
  <si>
    <t>２年目</t>
    <rPh sb="1" eb="3">
      <t>ネンメ</t>
    </rPh>
    <phoneticPr fontId="2"/>
  </si>
  <si>
    <t>３年目</t>
    <rPh sb="1" eb="3">
      <t>ネンメ</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</si>
</sst>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0_ "/>
    <numFmt numFmtId="178" formatCode="#,##0_);[Red]\(#,##0\)"/>
    <numFmt numFmtId="179" formatCode="[$-411]ggge&quot;年&quot;m&quot;月&quot;d&quot;日&quot;;@"/>
    <numFmt numFmtId="180" formatCode="[&lt;=99999999]####\-####;\(00\)\ ####\-####"/>
    <numFmt numFmtId="181" formatCode="#,##0_ ;[Red]\-#,##0\ "/>
  </numFmts>
  <fonts count="59">
    <font>
      <sz val="11"/>
      <color theme="1"/>
      <name val="ＭＳ Ｐ明朝"/>
      <family val="2"/>
      <charset val="128"/>
    </font>
    <font>
      <sz val="11"/>
      <color theme="1"/>
      <name val="ＭＳ Ｐ明朝"/>
      <family val="2"/>
      <charset val="128"/>
    </font>
    <font>
      <sz val="6"/>
      <name val="ＭＳ Ｐ明朝"/>
      <family val="2"/>
      <charset val="128"/>
    </font>
    <font>
      <sz val="11"/>
      <name val="ＭＳ Ｐ明朝"/>
      <family val="1"/>
      <charset val="128"/>
    </font>
    <font>
      <sz val="14"/>
      <name val="ＭＳ Ｐ明朝"/>
      <family val="1"/>
      <charset val="128"/>
    </font>
    <font>
      <sz val="6"/>
      <name val="ＭＳ Ｐゴシック"/>
      <family val="3"/>
      <charset val="128"/>
    </font>
    <font>
      <sz val="11"/>
      <name val="ＭＳ Ｐゴシック"/>
      <family val="3"/>
      <charset val="128"/>
      <scheme val="minor"/>
    </font>
    <font>
      <sz val="14"/>
      <color rgb="FFFF0000"/>
      <name val="ＭＳ Ｐ明朝"/>
      <family val="1"/>
      <charset val="128"/>
    </font>
    <font>
      <sz val="6"/>
      <name val="ＭＳ Ｐ明朝"/>
      <family val="1"/>
      <charset val="128"/>
    </font>
    <font>
      <sz val="12"/>
      <name val="ＭＳ Ｐ明朝"/>
      <family val="1"/>
      <charset val="128"/>
    </font>
    <font>
      <b/>
      <sz val="9"/>
      <color indexed="81"/>
      <name val="ＭＳ Ｐゴシック"/>
      <family val="3"/>
      <charset val="128"/>
    </font>
    <font>
      <sz val="14"/>
      <color theme="1"/>
      <name val="ＭＳ Ｐ明朝"/>
      <family val="1"/>
      <charset val="128"/>
    </font>
    <font>
      <sz val="18"/>
      <color theme="1"/>
      <name val="ＭＳ Ｐ明朝"/>
      <family val="1"/>
      <charset val="128"/>
    </font>
    <font>
      <sz val="12"/>
      <name val="ＭＳ Ｐ明朝"/>
      <family val="2"/>
      <charset val="128"/>
    </font>
    <font>
      <sz val="10"/>
      <color theme="1"/>
      <name val="ＭＳ Ｐ明朝"/>
      <family val="1"/>
      <charset val="128"/>
    </font>
    <font>
      <sz val="12"/>
      <name val="ＭＳ 明朝"/>
      <family val="1"/>
      <charset val="128"/>
    </font>
    <font>
      <sz val="11"/>
      <name val="ＭＳ Ｐゴシック"/>
      <family val="3"/>
      <charset val="128"/>
    </font>
    <font>
      <sz val="11"/>
      <name val="ＭＳ Ｐ明朝"/>
      <family val="2"/>
      <charset val="128"/>
    </font>
    <font>
      <sz val="10.5"/>
      <name val="ＭＳ Ｐ明朝"/>
      <family val="1"/>
      <charset val="128"/>
    </font>
    <font>
      <sz val="12"/>
      <color indexed="81"/>
      <name val="ＭＳ Ｐゴシック"/>
      <family val="3"/>
      <charset val="128"/>
    </font>
    <font>
      <sz val="9"/>
      <color indexed="81"/>
      <name val="ＭＳ Ｐゴシック"/>
      <family val="3"/>
      <charset val="128"/>
    </font>
    <font>
      <b/>
      <sz val="12"/>
      <color indexed="81"/>
      <name val="ＭＳ Ｐゴシック"/>
      <family val="3"/>
      <charset val="128"/>
    </font>
    <font>
      <sz val="20"/>
      <name val="ＭＳ Ｐ明朝"/>
      <family val="1"/>
      <charset val="128"/>
    </font>
    <font>
      <sz val="12"/>
      <color theme="1"/>
      <name val="ＭＳ Ｐ明朝"/>
      <family val="1"/>
      <charset val="128"/>
    </font>
    <font>
      <sz val="11"/>
      <color theme="1"/>
      <name val="ＭＳ Ｐ明朝"/>
      <family val="1"/>
      <charset val="128"/>
    </font>
    <font>
      <sz val="16"/>
      <color theme="1"/>
      <name val="ＭＳ Ｐ明朝"/>
      <family val="1"/>
      <charset val="128"/>
    </font>
    <font>
      <sz val="20"/>
      <color theme="1"/>
      <name val="ＭＳ Ｐ明朝"/>
      <family val="1"/>
      <charset val="128"/>
    </font>
    <font>
      <sz val="15"/>
      <color theme="1"/>
      <name val="ＭＳ Ｐ明朝"/>
      <family val="1"/>
      <charset val="128"/>
    </font>
    <font>
      <sz val="15"/>
      <name val="ＭＳ Ｐ明朝"/>
      <family val="1"/>
      <charset val="128"/>
    </font>
    <font>
      <sz val="11"/>
      <color rgb="FFFF0000"/>
      <name val="ＭＳ Ｐ明朝"/>
      <family val="1"/>
      <charset val="128"/>
    </font>
    <font>
      <sz val="15"/>
      <color rgb="FF333333"/>
      <name val="ＭＳ Ｐ明朝"/>
      <family val="1"/>
      <charset val="128"/>
    </font>
    <font>
      <sz val="14"/>
      <color theme="0"/>
      <name val="ＭＳ Ｐ明朝"/>
      <family val="1"/>
      <charset val="128"/>
    </font>
    <font>
      <sz val="11"/>
      <color theme="0"/>
      <name val="ＭＳ Ｐ明朝"/>
      <family val="1"/>
      <charset val="128"/>
    </font>
    <font>
      <sz val="12"/>
      <color theme="1"/>
      <name val="ＭＳ 明朝"/>
      <family val="1"/>
      <charset val="128"/>
    </font>
    <font>
      <sz val="12"/>
      <color theme="1"/>
      <name val="ＭＳ Ｐ明朝"/>
      <family val="2"/>
      <charset val="128"/>
    </font>
    <font>
      <sz val="10.5"/>
      <color theme="1"/>
      <name val="ＭＳ Ｐ明朝"/>
      <family val="1"/>
      <charset val="128"/>
    </font>
    <font>
      <sz val="11"/>
      <color theme="1"/>
      <name val="ＭＳ 明朝"/>
      <family val="1"/>
      <charset val="128"/>
    </font>
    <font>
      <sz val="10"/>
      <name val="ＭＳ Ｐ明朝"/>
      <family val="1"/>
      <charset val="128"/>
    </font>
    <font>
      <strike/>
      <sz val="11"/>
      <color rgb="FFFF0000"/>
      <name val="ＭＳ Ｐ明朝"/>
      <family val="1"/>
      <charset val="128"/>
    </font>
    <font>
      <b/>
      <sz val="9"/>
      <color indexed="81"/>
      <name val="MS P ゴシック"/>
      <family val="3"/>
      <charset val="128"/>
    </font>
    <font>
      <sz val="15"/>
      <color rgb="FFFF0000"/>
      <name val="ＭＳ Ｐ明朝"/>
      <family val="1"/>
      <charset val="128"/>
    </font>
    <font>
      <b/>
      <sz val="12"/>
      <color indexed="81"/>
      <name val="MS P ゴシック"/>
      <family val="3"/>
      <charset val="128"/>
    </font>
    <font>
      <sz val="6"/>
      <name val="ＭＳ Ｐゴシック"/>
      <family val="2"/>
      <charset val="128"/>
      <scheme val="minor"/>
    </font>
    <font>
      <sz val="10"/>
      <name val="ＭＳ 明朝"/>
      <family val="1"/>
      <charset val="128"/>
    </font>
    <font>
      <sz val="11"/>
      <color rgb="FFFF0000"/>
      <name val="ＭＳ Ｐゴシック"/>
      <family val="2"/>
      <charset val="128"/>
      <scheme val="minor"/>
    </font>
    <font>
      <sz val="9"/>
      <color theme="1"/>
      <name val="ＭＳ Ｐ明朝"/>
      <family val="1"/>
      <charset val="128"/>
    </font>
    <font>
      <sz val="10.5"/>
      <color rgb="FFFF0000"/>
      <name val="ＭＳ Ｐ明朝"/>
      <family val="1"/>
      <charset val="128"/>
    </font>
    <font>
      <b/>
      <sz val="10.5"/>
      <name val="ＭＳ Ｐ明朝"/>
      <family val="1"/>
      <charset val="128"/>
    </font>
    <font>
      <sz val="15"/>
      <color theme="0"/>
      <name val="ＭＳ Ｐ明朝"/>
      <family val="1"/>
      <charset val="128"/>
    </font>
    <font>
      <b/>
      <sz val="10"/>
      <color indexed="81"/>
      <name val="MS P ゴシック"/>
      <family val="3"/>
      <charset val="128"/>
    </font>
    <font>
      <b/>
      <sz val="11"/>
      <color indexed="81"/>
      <name val="MS P ゴシック"/>
      <family val="3"/>
      <charset val="128"/>
    </font>
    <font>
      <b/>
      <sz val="18"/>
      <name val="ＭＳ Ｐ明朝"/>
      <family val="1"/>
      <charset val="128"/>
    </font>
    <font>
      <sz val="13"/>
      <color theme="1"/>
      <name val="ＭＳ Ｐ明朝"/>
      <family val="1"/>
      <charset val="128"/>
    </font>
    <font>
      <sz val="15"/>
      <color theme="6" tint="0.79998168889431442"/>
      <name val="ＭＳ Ｐ明朝"/>
      <family val="1"/>
      <charset val="128"/>
    </font>
    <font>
      <sz val="12"/>
      <color theme="0"/>
      <name val="ＭＳ Ｐ明朝"/>
      <family val="1"/>
      <charset val="128"/>
    </font>
    <font>
      <sz val="14"/>
      <color theme="6" tint="0.79998168889431442"/>
      <name val="ＭＳ Ｐ明朝"/>
      <family val="1"/>
      <charset val="128"/>
    </font>
    <font>
      <sz val="9"/>
      <color rgb="FF333333"/>
      <name val="メイリオ"/>
      <family val="3"/>
      <charset val="128"/>
    </font>
    <font>
      <sz val="11"/>
      <color theme="6" tint="0.79998168889431442"/>
      <name val="ＭＳ Ｐ明朝"/>
      <family val="1"/>
      <charset val="128"/>
    </font>
    <font>
      <sz val="16"/>
      <name val="ＭＳ Ｐ明朝"/>
      <family val="1"/>
      <charset val="128"/>
    </font>
  </fonts>
  <fills count="5">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6"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782">
    <xf numFmtId="0" fontId="0" fillId="0" borderId="0" xfId="0">
      <alignment vertical="center"/>
    </xf>
    <xf numFmtId="38" fontId="3" fillId="0" borderId="0" xfId="1" applyFont="1">
      <alignment vertical="center"/>
    </xf>
    <xf numFmtId="38" fontId="3" fillId="0" borderId="0" xfId="1" applyFont="1" applyAlignment="1">
      <alignment horizontal="center" vertical="center"/>
    </xf>
    <xf numFmtId="38" fontId="3" fillId="0" borderId="0" xfId="1" applyFont="1" applyAlignment="1">
      <alignment vertical="center" shrinkToFit="1"/>
    </xf>
    <xf numFmtId="0" fontId="0" fillId="0" borderId="0" xfId="0" applyAlignment="1">
      <alignment vertical="center" shrinkToFit="1"/>
    </xf>
    <xf numFmtId="0" fontId="0" fillId="0" borderId="0" xfId="0" applyAlignment="1">
      <alignment vertical="center" wrapText="1" shrinkToFit="1"/>
    </xf>
    <xf numFmtId="0" fontId="0" fillId="0" borderId="0" xfId="0" applyAlignment="1">
      <alignment horizontal="left" vertical="center" shrinkToFit="1"/>
    </xf>
    <xf numFmtId="0" fontId="0" fillId="0" borderId="0" xfId="0" quotePrefix="1" applyAlignment="1">
      <alignment horizontal="left" vertical="center" shrinkToFit="1"/>
    </xf>
    <xf numFmtId="0" fontId="6" fillId="0" borderId="0" xfId="0" quotePrefix="1" applyFont="1" applyAlignment="1">
      <alignment horizontal="left" vertical="center"/>
    </xf>
    <xf numFmtId="0" fontId="6" fillId="0" borderId="0" xfId="0" applyFont="1">
      <alignment vertical="center"/>
    </xf>
    <xf numFmtId="38" fontId="4" fillId="0" borderId="1" xfId="1" applyFont="1" applyBorder="1" applyAlignment="1">
      <alignment horizontal="center" vertical="center" shrinkToFit="1"/>
    </xf>
    <xf numFmtId="38" fontId="3" fillId="2" borderId="0" xfId="1" applyFont="1" applyFill="1">
      <alignment vertical="center"/>
    </xf>
    <xf numFmtId="38" fontId="3" fillId="2" borderId="0" xfId="1" applyFont="1" applyFill="1" applyAlignment="1">
      <alignment horizontal="center" vertical="center"/>
    </xf>
    <xf numFmtId="38" fontId="3" fillId="2" borderId="0" xfId="1" applyFont="1" applyFill="1" applyAlignment="1">
      <alignment vertical="center" shrinkToFit="1"/>
    </xf>
    <xf numFmtId="38" fontId="4" fillId="2" borderId="0" xfId="1" applyFont="1" applyFill="1">
      <alignment vertical="center"/>
    </xf>
    <xf numFmtId="38" fontId="4" fillId="2" borderId="0" xfId="1" applyFont="1" applyFill="1" applyAlignment="1">
      <alignment vertical="center" shrinkToFit="1"/>
    </xf>
    <xf numFmtId="38" fontId="4" fillId="2" borderId="0" xfId="1" applyFont="1" applyFill="1" applyAlignment="1">
      <alignment horizontal="center" vertical="center"/>
    </xf>
    <xf numFmtId="38" fontId="4" fillId="2" borderId="0" xfId="1" applyFont="1" applyFill="1" applyAlignment="1">
      <alignment horizontal="right" vertical="center"/>
    </xf>
    <xf numFmtId="38" fontId="4" fillId="2" borderId="10" xfId="1" applyFont="1" applyFill="1" applyBorder="1" applyAlignment="1">
      <alignment vertical="center" wrapText="1"/>
    </xf>
    <xf numFmtId="38" fontId="4" fillId="0" borderId="1" xfId="1" quotePrefix="1" applyFont="1" applyBorder="1" applyAlignment="1">
      <alignment horizontal="center" vertical="center"/>
    </xf>
    <xf numFmtId="38" fontId="4" fillId="2" borderId="4" xfId="1" applyFont="1" applyFill="1" applyBorder="1" applyAlignment="1">
      <alignment vertical="center" wrapText="1"/>
    </xf>
    <xf numFmtId="38" fontId="4" fillId="2" borderId="5" xfId="1" applyFont="1" applyFill="1" applyBorder="1" applyAlignment="1">
      <alignment vertical="center" wrapText="1"/>
    </xf>
    <xf numFmtId="38" fontId="4" fillId="2" borderId="12" xfId="1" applyFont="1" applyFill="1" applyBorder="1" applyAlignment="1">
      <alignment horizontal="center" vertical="center"/>
    </xf>
    <xf numFmtId="38" fontId="4" fillId="0" borderId="10" xfId="1" applyFont="1" applyBorder="1" applyAlignment="1" applyProtection="1">
      <alignment horizontal="right" vertical="center"/>
      <protection locked="0"/>
    </xf>
    <xf numFmtId="38" fontId="4" fillId="0" borderId="3" xfId="1" quotePrefix="1" applyFont="1" applyBorder="1" applyAlignment="1" applyProtection="1">
      <alignment horizontal="left" vertical="center" wrapText="1" indent="1" shrinkToFit="1"/>
      <protection locked="0"/>
    </xf>
    <xf numFmtId="38" fontId="4" fillId="0" borderId="3" xfId="1" quotePrefix="1" applyFont="1" applyBorder="1" applyAlignment="1" applyProtection="1">
      <alignment horizontal="left" vertical="center" indent="1" shrinkToFit="1"/>
      <protection locked="0"/>
    </xf>
    <xf numFmtId="38" fontId="4" fillId="0" borderId="3" xfId="1" applyFont="1" applyBorder="1" applyAlignment="1" applyProtection="1">
      <alignment horizontal="left" vertical="center" indent="1" shrinkToFit="1"/>
      <protection locked="0"/>
    </xf>
    <xf numFmtId="38" fontId="4" fillId="0" borderId="12" xfId="1" applyFont="1" applyBorder="1" applyAlignment="1" applyProtection="1">
      <alignment horizontal="left" vertical="center" indent="1" shrinkToFit="1"/>
      <protection locked="0"/>
    </xf>
    <xf numFmtId="38" fontId="7" fillId="0" borderId="2" xfId="1" applyFont="1" applyBorder="1" applyAlignment="1" applyProtection="1">
      <alignment horizontal="left" vertical="center" indent="1" shrinkToFit="1"/>
      <protection locked="0"/>
    </xf>
    <xf numFmtId="0" fontId="13" fillId="0" borderId="0" xfId="0" applyFont="1" applyAlignment="1">
      <alignment vertical="center" shrinkToFit="1"/>
    </xf>
    <xf numFmtId="0" fontId="4" fillId="2" borderId="11" xfId="0" applyFont="1" applyFill="1" applyBorder="1">
      <alignment vertical="center"/>
    </xf>
    <xf numFmtId="0" fontId="4" fillId="2" borderId="0" xfId="0" applyFont="1" applyFill="1">
      <alignment vertical="center"/>
    </xf>
    <xf numFmtId="0" fontId="13" fillId="0" borderId="0" xfId="0" applyFont="1">
      <alignment vertical="center"/>
    </xf>
    <xf numFmtId="0" fontId="9" fillId="0" borderId="0" xfId="0" applyFont="1">
      <alignment vertical="center"/>
    </xf>
    <xf numFmtId="0" fontId="6" fillId="0" borderId="0" xfId="0" quotePrefix="1" applyFont="1" applyAlignment="1">
      <alignment horizontal="left" vertical="center" shrinkToFit="1"/>
    </xf>
    <xf numFmtId="38" fontId="7" fillId="0" borderId="4" xfId="1" applyFont="1" applyBorder="1" applyAlignment="1" applyProtection="1">
      <alignment horizontal="right" vertical="center"/>
      <protection locked="0"/>
    </xf>
    <xf numFmtId="38" fontId="7" fillId="0" borderId="6" xfId="1" applyFont="1" applyBorder="1" applyAlignment="1" applyProtection="1">
      <alignment horizontal="left" vertical="center" indent="1" shrinkToFit="1"/>
      <protection locked="0"/>
    </xf>
    <xf numFmtId="38" fontId="7" fillId="0" borderId="2" xfId="1" quotePrefix="1" applyFont="1" applyBorder="1" applyAlignment="1" applyProtection="1">
      <alignment horizontal="left" vertical="center" indent="1" shrinkToFit="1"/>
      <protection locked="0"/>
    </xf>
    <xf numFmtId="0" fontId="13" fillId="0" borderId="0" xfId="0" applyFont="1" applyProtection="1">
      <alignment vertical="center"/>
      <protection locked="0"/>
    </xf>
    <xf numFmtId="0" fontId="15" fillId="0" borderId="0" xfId="0" quotePrefix="1" applyFont="1" applyAlignment="1" applyProtection="1">
      <alignment horizontal="left" vertical="center"/>
      <protection locked="0"/>
    </xf>
    <xf numFmtId="38" fontId="9" fillId="0" borderId="0" xfId="1" applyFont="1" applyProtection="1">
      <alignment vertical="center"/>
      <protection locked="0"/>
    </xf>
    <xf numFmtId="38" fontId="9" fillId="0" borderId="0" xfId="1" quotePrefix="1" applyFont="1" applyProtection="1">
      <alignment vertical="center"/>
      <protection locked="0"/>
    </xf>
    <xf numFmtId="0" fontId="9" fillId="0" borderId="0" xfId="0" quotePrefix="1" applyFont="1" applyAlignment="1">
      <alignment horizontal="left" vertical="center" wrapText="1"/>
    </xf>
    <xf numFmtId="0" fontId="13" fillId="0" borderId="0" xfId="0" applyFont="1" applyAlignment="1" applyProtection="1">
      <alignment vertical="top" wrapText="1" shrinkToFit="1"/>
      <protection locked="0"/>
    </xf>
    <xf numFmtId="0" fontId="9" fillId="0" borderId="0" xfId="0" applyFont="1" applyProtection="1">
      <alignment vertical="center"/>
      <protection locked="0"/>
    </xf>
    <xf numFmtId="0" fontId="15" fillId="0" borderId="0" xfId="0" quotePrefix="1" applyFont="1" applyAlignment="1">
      <alignment horizontal="right" vertical="center"/>
    </xf>
    <xf numFmtId="0" fontId="15" fillId="0" borderId="0" xfId="0" applyFont="1" applyAlignment="1">
      <alignment horizontal="right" vertical="center"/>
    </xf>
    <xf numFmtId="0" fontId="9" fillId="0" borderId="0" xfId="0" applyFont="1" applyAlignment="1">
      <alignment horizontal="right" vertical="center"/>
    </xf>
    <xf numFmtId="0" fontId="9" fillId="0" borderId="0" xfId="0" quotePrefix="1" applyFont="1">
      <alignment vertical="center"/>
    </xf>
    <xf numFmtId="0" fontId="9" fillId="0" borderId="0" xfId="0" quotePrefix="1" applyFont="1" applyAlignment="1">
      <alignment vertical="center" wrapText="1"/>
    </xf>
    <xf numFmtId="0" fontId="9" fillId="0" borderId="0" xfId="0" applyFont="1" applyAlignment="1">
      <alignment horizontal="center" vertical="center"/>
    </xf>
    <xf numFmtId="38" fontId="9" fillId="0" borderId="0" xfId="1" applyFont="1">
      <alignment vertical="center"/>
    </xf>
    <xf numFmtId="38" fontId="9" fillId="0" borderId="0" xfId="1" quotePrefix="1" applyFont="1">
      <alignment vertical="center"/>
    </xf>
    <xf numFmtId="38" fontId="9" fillId="0" borderId="0" xfId="1" applyFont="1" applyAlignment="1">
      <alignment horizontal="left" vertical="center"/>
    </xf>
    <xf numFmtId="0" fontId="9" fillId="0" borderId="0" xfId="0" applyFont="1" applyAlignment="1">
      <alignment horizontal="left" vertical="center"/>
    </xf>
    <xf numFmtId="38" fontId="3" fillId="0" borderId="0" xfId="1" quotePrefix="1" applyFont="1" applyAlignment="1">
      <alignment vertical="center" shrinkToFit="1"/>
    </xf>
    <xf numFmtId="38" fontId="9" fillId="2" borderId="0" xfId="1" applyFont="1" applyFill="1">
      <alignment vertical="center"/>
    </xf>
    <xf numFmtId="38" fontId="4" fillId="0" borderId="3" xfId="1" applyFont="1" applyBorder="1" applyAlignment="1" applyProtection="1">
      <alignment horizontal="left" vertical="center" shrinkToFit="1"/>
      <protection locked="0"/>
    </xf>
    <xf numFmtId="0" fontId="3" fillId="0" borderId="0" xfId="0" applyFont="1">
      <alignment vertical="center"/>
    </xf>
    <xf numFmtId="38" fontId="12" fillId="2" borderId="0" xfId="2" quotePrefix="1" applyFont="1" applyFill="1">
      <alignment vertical="center"/>
    </xf>
    <xf numFmtId="0" fontId="3" fillId="2" borderId="0" xfId="0" applyFont="1" applyFill="1">
      <alignment vertical="center"/>
    </xf>
    <xf numFmtId="0" fontId="3" fillId="0" borderId="1" xfId="0" applyFont="1" applyBorder="1" applyAlignment="1">
      <alignment horizontal="center" vertical="center"/>
    </xf>
    <xf numFmtId="0" fontId="9" fillId="0" borderId="0" xfId="0" quotePrefix="1" applyFont="1" applyAlignment="1">
      <alignment horizontal="left" vertical="center"/>
    </xf>
    <xf numFmtId="0" fontId="13" fillId="0" borderId="0" xfId="0" applyFont="1" applyAlignment="1">
      <alignment vertical="top"/>
    </xf>
    <xf numFmtId="0" fontId="4" fillId="0" borderId="0" xfId="0" applyFont="1">
      <alignment vertical="center"/>
    </xf>
    <xf numFmtId="38" fontId="23" fillId="2" borderId="0" xfId="2" quotePrefix="1" applyFont="1" applyFill="1">
      <alignment vertical="center"/>
    </xf>
    <xf numFmtId="38" fontId="24" fillId="2" borderId="0" xfId="2" applyFont="1" applyFill="1" applyAlignment="1">
      <alignment horizontal="center" vertical="center"/>
    </xf>
    <xf numFmtId="38" fontId="23" fillId="2" borderId="0" xfId="2" applyFont="1" applyFill="1">
      <alignment vertical="center"/>
    </xf>
    <xf numFmtId="38" fontId="24" fillId="2" borderId="0" xfId="2" applyFont="1" applyFill="1">
      <alignment vertical="center"/>
    </xf>
    <xf numFmtId="38" fontId="24" fillId="0" borderId="0" xfId="2" applyFont="1">
      <alignment vertical="center"/>
    </xf>
    <xf numFmtId="38" fontId="24" fillId="0" borderId="0" xfId="2" applyFont="1" applyAlignment="1">
      <alignment horizontal="center" vertical="center"/>
    </xf>
    <xf numFmtId="38" fontId="24" fillId="2" borderId="0" xfId="2" applyFont="1" applyFill="1" applyAlignment="1">
      <alignment vertical="center" shrinkToFit="1"/>
    </xf>
    <xf numFmtId="38" fontId="24" fillId="0" borderId="0" xfId="2" applyFont="1" applyAlignment="1">
      <alignment vertical="center" shrinkToFit="1"/>
    </xf>
    <xf numFmtId="38" fontId="24" fillId="0" borderId="0" xfId="2" applyFont="1" applyAlignment="1">
      <alignment horizontal="center" vertical="center" shrinkToFit="1"/>
    </xf>
    <xf numFmtId="38" fontId="23" fillId="0" borderId="0" xfId="2" applyFont="1">
      <alignment vertical="center"/>
    </xf>
    <xf numFmtId="38" fontId="24" fillId="2" borderId="0" xfId="1" applyFont="1" applyFill="1">
      <alignment vertical="center"/>
    </xf>
    <xf numFmtId="38" fontId="24" fillId="2" borderId="0" xfId="1" applyFont="1" applyFill="1" applyAlignment="1">
      <alignment horizontal="center" vertical="center"/>
    </xf>
    <xf numFmtId="38" fontId="24" fillId="0" borderId="0" xfId="1" applyFont="1">
      <alignment vertical="center"/>
    </xf>
    <xf numFmtId="38" fontId="24" fillId="0" borderId="0" xfId="1" applyFont="1" applyAlignment="1">
      <alignment horizontal="center" vertical="center"/>
    </xf>
    <xf numFmtId="38" fontId="24" fillId="2" borderId="0" xfId="1" applyFont="1" applyFill="1" applyAlignment="1">
      <alignment vertical="center" shrinkToFit="1"/>
    </xf>
    <xf numFmtId="38" fontId="24" fillId="0" borderId="0" xfId="1" applyFont="1" applyAlignment="1">
      <alignment vertical="center" shrinkToFit="1"/>
    </xf>
    <xf numFmtId="38" fontId="24" fillId="0" borderId="0" xfId="1" applyFont="1" applyAlignment="1">
      <alignment horizontal="center" vertical="center" shrinkToFit="1"/>
    </xf>
    <xf numFmtId="38" fontId="11" fillId="2" borderId="0" xfId="2" quotePrefix="1" applyFont="1" applyFill="1">
      <alignment vertical="center"/>
    </xf>
    <xf numFmtId="38" fontId="23" fillId="0" borderId="0" xfId="2" quotePrefix="1" applyFont="1">
      <alignment vertical="center"/>
    </xf>
    <xf numFmtId="38" fontId="11" fillId="2" borderId="0" xfId="2" applyFont="1" applyFill="1">
      <alignment vertical="center"/>
    </xf>
    <xf numFmtId="38" fontId="11" fillId="2" borderId="0" xfId="1" applyFont="1" applyFill="1">
      <alignment vertical="center"/>
    </xf>
    <xf numFmtId="38" fontId="11" fillId="2" borderId="0" xfId="1" applyFont="1" applyFill="1" applyAlignment="1">
      <alignment horizontal="center" vertical="center"/>
    </xf>
    <xf numFmtId="38" fontId="11" fillId="2" borderId="0" xfId="1" applyFont="1" applyFill="1" applyAlignment="1">
      <alignment horizontal="right" vertical="center"/>
    </xf>
    <xf numFmtId="38" fontId="11" fillId="0" borderId="0" xfId="1" applyFont="1" applyAlignment="1">
      <alignment horizontal="center" vertical="center"/>
    </xf>
    <xf numFmtId="38" fontId="4" fillId="0" borderId="4" xfId="1" applyFont="1" applyBorder="1" applyAlignment="1">
      <alignment horizontal="left" vertical="center"/>
    </xf>
    <xf numFmtId="38" fontId="11" fillId="0" borderId="5" xfId="1" applyFont="1" applyBorder="1" applyAlignment="1">
      <alignment horizontal="left" vertical="center"/>
    </xf>
    <xf numFmtId="38" fontId="11" fillId="0" borderId="6" xfId="1" applyFont="1" applyBorder="1" applyAlignment="1">
      <alignment horizontal="left" vertical="center"/>
    </xf>
    <xf numFmtId="38" fontId="11" fillId="0" borderId="7" xfId="1" applyFont="1" applyBorder="1">
      <alignment vertical="center"/>
    </xf>
    <xf numFmtId="38" fontId="11" fillId="0" borderId="8" xfId="1" applyFont="1" applyBorder="1">
      <alignment vertical="center"/>
    </xf>
    <xf numFmtId="38" fontId="11" fillId="0" borderId="9" xfId="1" applyFont="1" applyBorder="1">
      <alignment vertical="center"/>
    </xf>
    <xf numFmtId="38" fontId="11" fillId="0" borderId="1" xfId="1" quotePrefix="1" applyFont="1" applyBorder="1" applyAlignment="1">
      <alignment horizontal="center" vertical="center"/>
    </xf>
    <xf numFmtId="38" fontId="11" fillId="0" borderId="1" xfId="1" applyFont="1" applyBorder="1" applyAlignment="1">
      <alignment horizontal="center" vertical="center"/>
    </xf>
    <xf numFmtId="38" fontId="11" fillId="0" borderId="1" xfId="1" applyFont="1" applyBorder="1" applyAlignment="1">
      <alignment horizontal="center" vertical="center" shrinkToFit="1"/>
    </xf>
    <xf numFmtId="38" fontId="11" fillId="0" borderId="0" xfId="1" applyFont="1" applyAlignment="1">
      <alignment vertical="center" shrinkToFit="1"/>
    </xf>
    <xf numFmtId="38" fontId="11" fillId="0" borderId="3" xfId="1" applyFont="1" applyBorder="1" applyAlignment="1" applyProtection="1">
      <alignment horizontal="left" vertical="center" shrinkToFit="1"/>
      <protection locked="0"/>
    </xf>
    <xf numFmtId="0" fontId="11" fillId="0" borderId="3" xfId="1" applyNumberFormat="1" applyFont="1" applyBorder="1" applyAlignment="1" applyProtection="1">
      <alignment horizontal="center" vertical="center" shrinkToFit="1"/>
      <protection locked="0"/>
    </xf>
    <xf numFmtId="38" fontId="11" fillId="0" borderId="3" xfId="1" applyFont="1" applyBorder="1" applyAlignment="1" applyProtection="1">
      <alignment horizontal="center" vertical="center" shrinkToFit="1"/>
      <protection locked="0"/>
    </xf>
    <xf numFmtId="38" fontId="24" fillId="2" borderId="0" xfId="1" applyFont="1" applyFill="1" applyAlignment="1">
      <alignment horizontal="center" vertical="center" shrinkToFit="1"/>
    </xf>
    <xf numFmtId="38" fontId="24" fillId="3" borderId="1" xfId="1" applyFont="1" applyFill="1" applyBorder="1" applyAlignment="1" applyProtection="1">
      <alignment horizontal="center" vertical="center" shrinkToFit="1"/>
      <protection locked="0"/>
    </xf>
    <xf numFmtId="0" fontId="0" fillId="0" borderId="0" xfId="0" applyAlignment="1">
      <alignment horizontal="center" vertical="top"/>
    </xf>
    <xf numFmtId="0" fontId="24" fillId="0" borderId="0" xfId="0" applyFont="1" applyAlignment="1">
      <alignment horizontal="center" vertical="center"/>
    </xf>
    <xf numFmtId="0" fontId="11" fillId="0" borderId="0" xfId="0" applyFont="1" applyAlignment="1">
      <alignment horizontal="center" vertical="center"/>
    </xf>
    <xf numFmtId="0" fontId="24" fillId="0" borderId="0" xfId="0" applyFont="1">
      <alignment vertical="center"/>
    </xf>
    <xf numFmtId="0" fontId="24" fillId="0" borderId="2" xfId="0" applyFont="1" applyBorder="1" applyAlignment="1">
      <alignment horizontal="center" vertical="center"/>
    </xf>
    <xf numFmtId="0" fontId="24" fillId="0" borderId="23" xfId="0" applyFont="1" applyBorder="1">
      <alignment vertical="center"/>
    </xf>
    <xf numFmtId="0" fontId="24" fillId="0" borderId="6" xfId="0" applyFont="1" applyBorder="1">
      <alignment vertical="center"/>
    </xf>
    <xf numFmtId="0" fontId="11" fillId="0" borderId="3" xfId="0" applyFont="1" applyBorder="1" applyAlignment="1">
      <alignment horizontal="center" vertical="center"/>
    </xf>
    <xf numFmtId="0" fontId="11" fillId="0" borderId="24" xfId="0" applyFont="1" applyBorder="1">
      <alignment vertical="center"/>
    </xf>
    <xf numFmtId="0" fontId="11" fillId="0" borderId="12" xfId="0" applyFont="1" applyBorder="1">
      <alignment vertical="center"/>
    </xf>
    <xf numFmtId="0" fontId="24" fillId="0" borderId="4" xfId="0" applyFont="1" applyBorder="1" applyAlignment="1">
      <alignment horizontal="right" vertical="center"/>
    </xf>
    <xf numFmtId="0" fontId="24" fillId="0" borderId="5" xfId="0" applyFont="1" applyBorder="1">
      <alignment vertical="center"/>
    </xf>
    <xf numFmtId="0" fontId="24" fillId="0" borderId="5" xfId="0" quotePrefix="1" applyFont="1" applyBorder="1" applyAlignment="1">
      <alignment horizontal="left" vertical="center"/>
    </xf>
    <xf numFmtId="180" fontId="24" fillId="0" borderId="6" xfId="0" applyNumberFormat="1" applyFont="1" applyBorder="1">
      <alignment vertical="center"/>
    </xf>
    <xf numFmtId="0" fontId="24" fillId="0" borderId="11" xfId="0" applyFont="1" applyBorder="1" applyAlignment="1">
      <alignment horizontal="center" vertical="center"/>
    </xf>
    <xf numFmtId="180" fontId="24" fillId="0" borderId="12" xfId="0" applyNumberFormat="1" applyFont="1" applyBorder="1" applyAlignment="1">
      <alignment horizontal="left" vertical="center"/>
    </xf>
    <xf numFmtId="176" fontId="24" fillId="0" borderId="4" xfId="0" applyNumberFormat="1" applyFont="1" applyBorder="1" applyAlignment="1">
      <alignment horizontal="center" vertical="center"/>
    </xf>
    <xf numFmtId="176" fontId="24" fillId="0" borderId="10" xfId="0" applyNumberFormat="1" applyFont="1" applyBorder="1">
      <alignment vertical="center"/>
    </xf>
    <xf numFmtId="0" fontId="24" fillId="0" borderId="12" xfId="0" applyFont="1" applyBorder="1">
      <alignment vertical="center"/>
    </xf>
    <xf numFmtId="176" fontId="24" fillId="0" borderId="4" xfId="0" applyNumberFormat="1" applyFont="1" applyBorder="1">
      <alignment vertical="center"/>
    </xf>
    <xf numFmtId="0" fontId="24" fillId="0" borderId="14" xfId="0" quotePrefix="1" applyFont="1" applyBorder="1" applyAlignment="1">
      <alignment horizontal="left" vertical="center" wrapText="1"/>
    </xf>
    <xf numFmtId="0" fontId="24" fillId="0" borderId="0" xfId="0" quotePrefix="1" applyFont="1" applyAlignment="1">
      <alignment horizontal="left" vertical="center" wrapText="1"/>
    </xf>
    <xf numFmtId="0" fontId="24" fillId="0" borderId="15" xfId="0" quotePrefix="1" applyFont="1" applyBorder="1" applyAlignment="1">
      <alignment horizontal="left" vertical="center" wrapText="1"/>
    </xf>
    <xf numFmtId="0" fontId="24" fillId="0" borderId="14" xfId="0" applyFont="1" applyBorder="1" applyAlignment="1">
      <alignment horizontal="center" vertical="center"/>
    </xf>
    <xf numFmtId="0" fontId="24" fillId="0" borderId="15" xfId="0" applyFont="1" applyBorder="1">
      <alignment vertical="center"/>
    </xf>
    <xf numFmtId="0" fontId="24" fillId="0" borderId="10" xfId="0" applyFont="1" applyBorder="1" applyAlignment="1">
      <alignment horizontal="center" vertical="center"/>
    </xf>
    <xf numFmtId="0" fontId="24" fillId="0" borderId="11" xfId="0" applyFont="1" applyBorder="1">
      <alignment vertical="center"/>
    </xf>
    <xf numFmtId="0" fontId="24" fillId="0" borderId="0" xfId="0" applyFont="1" applyAlignment="1">
      <alignment vertical="center" shrinkToFit="1"/>
    </xf>
    <xf numFmtId="0" fontId="24" fillId="0" borderId="0" xfId="0" applyFont="1" applyAlignment="1">
      <alignment horizontal="left" vertical="center" shrinkToFit="1"/>
    </xf>
    <xf numFmtId="0" fontId="24" fillId="0" borderId="0" xfId="0" quotePrefix="1" applyFont="1" applyAlignment="1">
      <alignment horizontal="left" vertical="center" shrinkToFit="1"/>
    </xf>
    <xf numFmtId="0" fontId="24" fillId="0" borderId="0" xfId="0" applyFont="1" applyAlignment="1">
      <alignment vertical="center" wrapText="1" shrinkToFit="1"/>
    </xf>
    <xf numFmtId="0" fontId="3" fillId="0" borderId="0" xfId="0" quotePrefix="1" applyFont="1" applyAlignment="1">
      <alignment horizontal="left" vertical="center"/>
    </xf>
    <xf numFmtId="0" fontId="3" fillId="0" borderId="0" xfId="0" quotePrefix="1" applyFont="1" applyAlignment="1">
      <alignment horizontal="left" vertical="center" shrinkToFit="1"/>
    </xf>
    <xf numFmtId="0" fontId="9" fillId="0" borderId="0" xfId="0" applyFont="1" applyAlignment="1">
      <alignment vertical="center" shrinkToFit="1"/>
    </xf>
    <xf numFmtId="0" fontId="9" fillId="0" borderId="11" xfId="0" applyFont="1" applyBorder="1">
      <alignment vertical="center"/>
    </xf>
    <xf numFmtId="38" fontId="9" fillId="0" borderId="0" xfId="1" applyFont="1" applyAlignment="1">
      <alignment horizontal="center" vertical="center"/>
    </xf>
    <xf numFmtId="177" fontId="9" fillId="0" borderId="1" xfId="0" applyNumberFormat="1" applyFont="1" applyBorder="1" applyAlignment="1" applyProtection="1">
      <alignment horizontal="right" vertical="center"/>
      <protection locked="0"/>
    </xf>
    <xf numFmtId="38" fontId="4" fillId="2" borderId="7" xfId="1" applyFont="1" applyFill="1" applyBorder="1" applyAlignment="1">
      <alignment horizontal="left" vertical="center" wrapText="1"/>
    </xf>
    <xf numFmtId="38" fontId="4" fillId="2" borderId="10" xfId="1" applyFont="1" applyFill="1" applyBorder="1" applyAlignment="1">
      <alignment horizontal="left" vertical="center" wrapText="1"/>
    </xf>
    <xf numFmtId="0" fontId="17" fillId="0" borderId="0" xfId="0" applyFont="1" applyAlignment="1">
      <alignment vertical="center" shrinkToFit="1"/>
    </xf>
    <xf numFmtId="0" fontId="17" fillId="0" borderId="0" xfId="0" applyFont="1" applyAlignment="1">
      <alignment horizontal="left" vertical="center" shrinkToFit="1"/>
    </xf>
    <xf numFmtId="0" fontId="17" fillId="0" borderId="0" xfId="0" quotePrefix="1" applyFont="1" applyAlignment="1">
      <alignment horizontal="left" vertical="center" shrinkToFit="1"/>
    </xf>
    <xf numFmtId="0" fontId="17" fillId="0" borderId="0" xfId="0" applyFont="1" applyAlignment="1">
      <alignment vertical="center" wrapText="1" shrinkToFit="1"/>
    </xf>
    <xf numFmtId="38" fontId="4" fillId="0" borderId="0" xfId="1" applyFont="1">
      <alignment vertical="center"/>
    </xf>
    <xf numFmtId="38" fontId="11" fillId="2" borderId="0" xfId="2" applyFont="1" applyFill="1" applyAlignment="1">
      <alignment horizontal="right" vertical="center"/>
    </xf>
    <xf numFmtId="38" fontId="26" fillId="2" borderId="0" xfId="2" applyFont="1" applyFill="1" applyAlignment="1">
      <alignment horizontal="left" vertical="center"/>
    </xf>
    <xf numFmtId="38" fontId="27" fillId="0" borderId="1" xfId="2" applyFont="1" applyBorder="1" applyAlignment="1">
      <alignment horizontal="center" vertical="center" textRotation="255" wrapText="1"/>
    </xf>
    <xf numFmtId="38" fontId="27" fillId="0" borderId="1" xfId="2" quotePrefix="1" applyFont="1" applyBorder="1" applyAlignment="1">
      <alignment horizontal="center" vertical="center" wrapText="1"/>
    </xf>
    <xf numFmtId="38" fontId="27" fillId="0" borderId="3" xfId="2" applyFont="1" applyBorder="1" applyAlignment="1">
      <alignment horizontal="center" vertical="center" shrinkToFit="1"/>
    </xf>
    <xf numFmtId="38" fontId="28" fillId="0" borderId="3" xfId="2" applyFont="1" applyBorder="1" applyAlignment="1" applyProtection="1">
      <alignment horizontal="center" vertical="center" shrinkToFit="1"/>
      <protection locked="0"/>
    </xf>
    <xf numFmtId="176" fontId="28" fillId="0" borderId="3" xfId="2" applyNumberFormat="1" applyFont="1" applyBorder="1" applyAlignment="1" applyProtection="1">
      <alignment horizontal="center" vertical="center" shrinkToFit="1"/>
      <protection locked="0"/>
    </xf>
    <xf numFmtId="0" fontId="3" fillId="0" borderId="3" xfId="0" applyFont="1" applyBorder="1" applyAlignment="1">
      <alignment horizontal="center" vertical="center"/>
    </xf>
    <xf numFmtId="177" fontId="3" fillId="0" borderId="3" xfId="0" applyNumberFormat="1" applyFont="1" applyBorder="1" applyAlignment="1" applyProtection="1">
      <alignment horizontal="right" vertical="center"/>
      <protection locked="0"/>
    </xf>
    <xf numFmtId="0" fontId="3" fillId="0" borderId="3" xfId="0" applyFont="1" applyBorder="1" applyAlignment="1" applyProtection="1">
      <alignment horizontal="left" vertical="center"/>
      <protection locked="0"/>
    </xf>
    <xf numFmtId="38" fontId="3" fillId="2" borderId="0" xfId="1" applyFont="1" applyFill="1" applyAlignment="1">
      <alignment horizontal="left" vertical="center"/>
    </xf>
    <xf numFmtId="38" fontId="3" fillId="2" borderId="11" xfId="1" applyFont="1" applyFill="1" applyBorder="1" applyAlignment="1">
      <alignment vertical="center" wrapText="1"/>
    </xf>
    <xf numFmtId="38" fontId="3" fillId="2" borderId="11" xfId="1" applyFont="1" applyFill="1" applyBorder="1" applyAlignment="1">
      <alignment horizontal="center" vertical="center"/>
    </xf>
    <xf numFmtId="38" fontId="9" fillId="0" borderId="11" xfId="1" applyFont="1" applyBorder="1" applyAlignment="1">
      <alignment vertical="center" wrapText="1"/>
    </xf>
    <xf numFmtId="38" fontId="9" fillId="0" borderId="11" xfId="1" applyFont="1" applyBorder="1" applyAlignment="1">
      <alignment horizontal="center" vertical="center"/>
    </xf>
    <xf numFmtId="0" fontId="9" fillId="0" borderId="3" xfId="0" applyFont="1" applyBorder="1" applyAlignment="1">
      <alignment horizontal="center" vertical="center"/>
    </xf>
    <xf numFmtId="0" fontId="24" fillId="0" borderId="1" xfId="0" applyFont="1" applyBorder="1" applyAlignment="1">
      <alignment horizontal="center" vertical="center"/>
    </xf>
    <xf numFmtId="0" fontId="23" fillId="0" borderId="0" xfId="0" applyFont="1">
      <alignment vertical="center"/>
    </xf>
    <xf numFmtId="0" fontId="33" fillId="0" borderId="0" xfId="0" quotePrefix="1" applyFont="1" applyAlignment="1">
      <alignment horizontal="right" vertical="center"/>
    </xf>
    <xf numFmtId="0" fontId="33" fillId="0" borderId="0" xfId="0" applyFont="1" applyAlignment="1">
      <alignment horizontal="right" vertical="center"/>
    </xf>
    <xf numFmtId="0" fontId="23" fillId="0" borderId="0" xfId="0" applyFont="1" applyAlignment="1">
      <alignment horizontal="right" vertical="center"/>
    </xf>
    <xf numFmtId="0" fontId="23" fillId="0" borderId="0" xfId="0" quotePrefix="1" applyFont="1" applyAlignment="1">
      <alignment vertical="center" wrapText="1"/>
    </xf>
    <xf numFmtId="0" fontId="23" fillId="0" borderId="0" xfId="0" applyFont="1" applyProtection="1">
      <alignment vertical="center"/>
      <protection locked="0"/>
    </xf>
    <xf numFmtId="0" fontId="23" fillId="0" borderId="0" xfId="0" applyFont="1" applyAlignment="1" applyProtection="1">
      <alignment vertical="top" wrapText="1" shrinkToFit="1"/>
      <protection locked="0"/>
    </xf>
    <xf numFmtId="0" fontId="23" fillId="0" borderId="0" xfId="0" quotePrefix="1" applyFont="1" applyAlignment="1">
      <alignment horizontal="left" vertical="center"/>
    </xf>
    <xf numFmtId="38" fontId="23" fillId="0" borderId="0" xfId="1" applyFont="1" applyProtection="1">
      <alignment vertical="center"/>
      <protection locked="0"/>
    </xf>
    <xf numFmtId="38" fontId="23" fillId="0" borderId="0" xfId="1" applyFont="1" applyAlignment="1">
      <alignment horizontal="left" vertical="center"/>
    </xf>
    <xf numFmtId="38" fontId="23" fillId="0" borderId="0" xfId="1" quotePrefix="1" applyFont="1">
      <alignment vertical="center"/>
    </xf>
    <xf numFmtId="38" fontId="23" fillId="0" borderId="0" xfId="1" quotePrefix="1" applyFont="1" applyProtection="1">
      <alignment vertical="center"/>
      <protection locked="0"/>
    </xf>
    <xf numFmtId="0" fontId="33" fillId="0" borderId="0" xfId="0" quotePrefix="1" applyFont="1" applyAlignment="1" applyProtection="1">
      <alignment horizontal="left" vertical="center"/>
      <protection locked="0"/>
    </xf>
    <xf numFmtId="0" fontId="34" fillId="0" borderId="0" xfId="0" applyFont="1" applyProtection="1">
      <alignment vertical="center"/>
      <protection locked="0"/>
    </xf>
    <xf numFmtId="0" fontId="34" fillId="0" borderId="0" xfId="0" applyFont="1">
      <alignment vertical="center"/>
    </xf>
    <xf numFmtId="0" fontId="35" fillId="0" borderId="0" xfId="0" applyFont="1" applyAlignment="1">
      <alignment horizontal="justify" vertical="center"/>
    </xf>
    <xf numFmtId="0" fontId="35" fillId="0" borderId="0" xfId="0" applyFont="1" applyAlignment="1">
      <alignment horizontal="center" vertical="center"/>
    </xf>
    <xf numFmtId="0" fontId="35" fillId="0" borderId="0" xfId="0" applyFont="1" applyAlignment="1">
      <alignment horizontal="left" vertical="center"/>
    </xf>
    <xf numFmtId="0" fontId="24" fillId="0" borderId="0" xfId="0" applyFont="1" applyAlignment="1">
      <alignment horizontal="right" vertical="center"/>
    </xf>
    <xf numFmtId="0" fontId="36" fillId="0" borderId="0" xfId="0" applyFont="1" applyAlignment="1">
      <alignment horizontal="center" vertical="center"/>
    </xf>
    <xf numFmtId="0" fontId="24" fillId="0" borderId="0" xfId="0" applyFont="1" applyAlignment="1">
      <alignment horizontal="left" vertical="center"/>
    </xf>
    <xf numFmtId="0" fontId="24" fillId="0" borderId="1" xfId="0" applyFont="1" applyBorder="1" applyAlignment="1">
      <alignment horizontal="center" vertical="center" wrapText="1"/>
    </xf>
    <xf numFmtId="0" fontId="35" fillId="0" borderId="0" xfId="0" applyFont="1">
      <alignment vertical="center"/>
    </xf>
    <xf numFmtId="0" fontId="23" fillId="0" borderId="0" xfId="0" applyFont="1" applyAlignment="1">
      <alignment horizontal="left" vertical="center"/>
    </xf>
    <xf numFmtId="0" fontId="23" fillId="0" borderId="0" xfId="0" applyFont="1" applyAlignment="1">
      <alignment horizontal="left" vertical="center" wrapText="1"/>
    </xf>
    <xf numFmtId="0" fontId="23" fillId="0" borderId="0" xfId="0" applyFont="1" applyAlignment="1">
      <alignment horizontal="center" vertical="center"/>
    </xf>
    <xf numFmtId="38" fontId="23" fillId="0" borderId="0" xfId="1" quotePrefix="1" applyFont="1" applyAlignment="1">
      <alignment horizontal="left" vertical="center"/>
    </xf>
    <xf numFmtId="38" fontId="23" fillId="0" borderId="0" xfId="1" applyFont="1">
      <alignment vertical="center"/>
    </xf>
    <xf numFmtId="0" fontId="23" fillId="0" borderId="0" xfId="0" quotePrefix="1" applyFont="1" applyAlignment="1">
      <alignment horizontal="right" vertical="center"/>
    </xf>
    <xf numFmtId="0" fontId="23" fillId="0" borderId="0" xfId="0" quotePrefix="1" applyFont="1" applyAlignment="1">
      <alignment horizontal="left" vertical="center" wrapText="1"/>
    </xf>
    <xf numFmtId="0" fontId="24" fillId="0" borderId="0" xfId="0" quotePrefix="1" applyFont="1">
      <alignment vertical="center"/>
    </xf>
    <xf numFmtId="0" fontId="26" fillId="0" borderId="0" xfId="0" applyFont="1" applyAlignment="1">
      <alignment horizontal="center" vertical="center"/>
    </xf>
    <xf numFmtId="0" fontId="11" fillId="0" borderId="0" xfId="0" applyFont="1" applyAlignment="1">
      <alignment horizontal="left" vertical="center"/>
    </xf>
    <xf numFmtId="0" fontId="11" fillId="0" borderId="0" xfId="0" applyFont="1">
      <alignment vertical="center"/>
    </xf>
    <xf numFmtId="0" fontId="11" fillId="0" borderId="5" xfId="0" applyFont="1" applyBorder="1">
      <alignment vertical="center"/>
    </xf>
    <xf numFmtId="0" fontId="11" fillId="0" borderId="11" xfId="0" applyFont="1" applyBorder="1">
      <alignment vertical="center"/>
    </xf>
    <xf numFmtId="0" fontId="23" fillId="0" borderId="0" xfId="0" quotePrefix="1" applyFont="1">
      <alignment vertical="center"/>
    </xf>
    <xf numFmtId="0" fontId="23" fillId="0" borderId="0" xfId="0" quotePrefix="1" applyFont="1" applyAlignment="1">
      <alignment horizontal="center" vertical="center" wrapText="1"/>
    </xf>
    <xf numFmtId="0" fontId="13" fillId="0" borderId="0" xfId="0" applyFont="1" applyAlignment="1">
      <alignment vertical="center" wrapText="1"/>
    </xf>
    <xf numFmtId="0" fontId="6" fillId="0" borderId="0" xfId="0" quotePrefix="1" applyFont="1" applyAlignment="1">
      <alignment horizontal="left" vertical="center" wrapText="1"/>
    </xf>
    <xf numFmtId="0" fontId="6" fillId="0" borderId="0" xfId="0" applyFont="1" applyAlignment="1">
      <alignment vertical="center" wrapText="1"/>
    </xf>
    <xf numFmtId="0" fontId="37" fillId="0" borderId="0" xfId="0" applyFont="1">
      <alignment vertical="center"/>
    </xf>
    <xf numFmtId="0" fontId="13" fillId="0" borderId="0" xfId="0" quotePrefix="1" applyFont="1">
      <alignment vertical="center"/>
    </xf>
    <xf numFmtId="38" fontId="32" fillId="2" borderId="0" xfId="2" applyFont="1" applyFill="1" applyAlignment="1">
      <alignment vertical="center" shrinkToFit="1"/>
    </xf>
    <xf numFmtId="38" fontId="32" fillId="0" borderId="0" xfId="2" applyFont="1" applyAlignment="1">
      <alignment vertical="center" shrinkToFit="1"/>
    </xf>
    <xf numFmtId="38" fontId="3" fillId="0" borderId="0" xfId="1" quotePrefix="1" applyFont="1" applyAlignment="1">
      <alignment horizontal="center" vertical="center" shrinkToFit="1"/>
    </xf>
    <xf numFmtId="0" fontId="29" fillId="2" borderId="0" xfId="0" applyFont="1" applyFill="1">
      <alignment vertical="center"/>
    </xf>
    <xf numFmtId="0" fontId="29" fillId="0" borderId="0" xfId="0" applyFont="1">
      <alignment vertical="center"/>
    </xf>
    <xf numFmtId="0" fontId="3" fillId="0" borderId="0" xfId="0" applyFont="1" applyAlignment="1">
      <alignment horizontal="center" vertical="center"/>
    </xf>
    <xf numFmtId="38" fontId="9" fillId="0" borderId="3" xfId="1" applyFont="1" applyBorder="1" applyAlignment="1" applyProtection="1">
      <alignment horizontal="left" vertical="center" shrinkToFit="1"/>
      <protection locked="0"/>
    </xf>
    <xf numFmtId="38" fontId="29" fillId="2" borderId="0" xfId="1" applyFont="1" applyFill="1" applyAlignment="1">
      <alignment vertical="center" shrinkToFit="1"/>
    </xf>
    <xf numFmtId="38" fontId="29" fillId="0" borderId="0" xfId="1" applyFont="1" applyAlignment="1">
      <alignment vertical="center" shrinkToFit="1"/>
    </xf>
    <xf numFmtId="38" fontId="7" fillId="2" borderId="4" xfId="1" applyFont="1" applyFill="1" applyBorder="1" applyAlignment="1">
      <alignment vertical="center" wrapText="1"/>
    </xf>
    <xf numFmtId="38" fontId="7" fillId="2" borderId="5" xfId="1" applyFont="1" applyFill="1" applyBorder="1" applyAlignment="1">
      <alignment vertical="center" wrapText="1"/>
    </xf>
    <xf numFmtId="38" fontId="29" fillId="2" borderId="0" xfId="1" applyFont="1" applyFill="1">
      <alignment vertical="center"/>
    </xf>
    <xf numFmtId="38" fontId="29" fillId="0" borderId="0" xfId="1" applyFont="1">
      <alignment vertical="center"/>
    </xf>
    <xf numFmtId="38" fontId="29" fillId="0" borderId="0" xfId="1" quotePrefix="1" applyFont="1" applyAlignment="1">
      <alignment vertical="center" shrinkToFit="1"/>
    </xf>
    <xf numFmtId="0" fontId="29" fillId="0" borderId="0" xfId="0" applyFont="1" applyAlignment="1">
      <alignment vertical="center" shrinkToFit="1"/>
    </xf>
    <xf numFmtId="38" fontId="7" fillId="2" borderId="6" xfId="1" applyFont="1" applyFill="1" applyBorder="1" applyAlignment="1">
      <alignment horizontal="center" vertical="center"/>
    </xf>
    <xf numFmtId="38" fontId="7" fillId="0" borderId="13" xfId="1" quotePrefix="1" applyFont="1" applyBorder="1" applyAlignment="1" applyProtection="1">
      <alignment horizontal="left" vertical="center" indent="1" shrinkToFit="1"/>
      <protection locked="0"/>
    </xf>
    <xf numFmtId="38" fontId="29" fillId="2" borderId="0" xfId="2" applyFont="1" applyFill="1" applyAlignment="1">
      <alignment vertical="center" shrinkToFit="1"/>
    </xf>
    <xf numFmtId="38" fontId="29" fillId="0" borderId="0" xfId="2" applyFont="1" applyAlignment="1">
      <alignment vertical="center" shrinkToFit="1"/>
    </xf>
    <xf numFmtId="38" fontId="29" fillId="0" borderId="0" xfId="1" quotePrefix="1" applyFont="1" applyAlignment="1">
      <alignment horizontal="center" vertical="center" shrinkToFit="1"/>
    </xf>
    <xf numFmtId="38" fontId="3" fillId="0" borderId="0" xfId="2" applyFont="1" applyAlignment="1">
      <alignment vertical="center" shrinkToFit="1"/>
    </xf>
    <xf numFmtId="38" fontId="23" fillId="0" borderId="0" xfId="0" applyNumberFormat="1" applyFont="1" applyAlignment="1">
      <alignment horizontal="center" vertical="center"/>
    </xf>
    <xf numFmtId="38" fontId="27" fillId="0" borderId="8" xfId="2" applyFont="1" applyBorder="1" applyAlignment="1">
      <alignment vertical="center" textRotation="255" wrapText="1"/>
    </xf>
    <xf numFmtId="0" fontId="29" fillId="0" borderId="0" xfId="0" applyFont="1" applyAlignment="1">
      <alignment horizontal="center" vertical="center"/>
    </xf>
    <xf numFmtId="38" fontId="7" fillId="0" borderId="0" xfId="1" applyFont="1" applyAlignment="1">
      <alignment vertical="center" shrinkToFit="1"/>
    </xf>
    <xf numFmtId="0" fontId="11" fillId="0" borderId="0" xfId="0" quotePrefix="1" applyFont="1" applyAlignment="1">
      <alignment horizontal="right" vertical="center"/>
    </xf>
    <xf numFmtId="0" fontId="11" fillId="0" borderId="0" xfId="0" quotePrefix="1" applyFont="1">
      <alignment vertical="center"/>
    </xf>
    <xf numFmtId="0" fontId="23" fillId="0" borderId="0" xfId="0" applyFont="1" applyAlignment="1">
      <alignment vertical="center" wrapText="1"/>
    </xf>
    <xf numFmtId="0" fontId="23" fillId="0" borderId="0" xfId="0" applyFont="1" applyAlignment="1">
      <alignment horizontal="right" wrapText="1"/>
    </xf>
    <xf numFmtId="0" fontId="9" fillId="0" borderId="0" xfId="0" applyFont="1" applyAlignment="1"/>
    <xf numFmtId="38" fontId="4" fillId="0" borderId="7" xfId="1" applyFont="1" applyBorder="1" applyAlignment="1">
      <alignment horizontal="center" vertical="center" shrinkToFit="1"/>
    </xf>
    <xf numFmtId="0" fontId="18" fillId="0" borderId="0" xfId="0" applyFont="1" applyAlignment="1">
      <alignment horizontal="left" vertical="center"/>
    </xf>
    <xf numFmtId="0" fontId="4" fillId="0" borderId="0" xfId="0" applyFont="1" applyAlignment="1">
      <alignment horizontal="center" vertical="center"/>
    </xf>
    <xf numFmtId="0" fontId="43" fillId="2" borderId="1" xfId="0" applyFont="1" applyFill="1" applyBorder="1" applyAlignment="1" applyProtection="1">
      <alignment vertical="center" shrinkToFit="1"/>
      <protection locked="0"/>
    </xf>
    <xf numFmtId="176" fontId="40" fillId="0" borderId="2" xfId="2" applyNumberFormat="1" applyFont="1" applyBorder="1" applyAlignment="1">
      <alignment vertical="center" shrinkToFit="1"/>
    </xf>
    <xf numFmtId="38" fontId="27" fillId="2" borderId="0" xfId="2" applyFont="1" applyFill="1" applyAlignment="1">
      <alignment vertical="center" shrinkToFit="1"/>
    </xf>
    <xf numFmtId="0" fontId="45" fillId="0" borderId="1" xfId="0" applyFont="1" applyBorder="1" applyAlignment="1">
      <alignment horizontal="left" vertical="center" wrapText="1"/>
    </xf>
    <xf numFmtId="0" fontId="35" fillId="0" borderId="0" xfId="0" applyFont="1" applyAlignment="1">
      <alignment horizontal="justify" vertical="center" wrapText="1"/>
    </xf>
    <xf numFmtId="0" fontId="0" fillId="0" borderId="0" xfId="0" applyAlignment="1">
      <alignment vertical="center" wrapText="1"/>
    </xf>
    <xf numFmtId="0" fontId="11" fillId="0" borderId="0" xfId="0" quotePrefix="1" applyFont="1" applyAlignment="1">
      <alignment horizontal="right" vertical="center" wrapText="1"/>
    </xf>
    <xf numFmtId="38" fontId="11" fillId="0" borderId="0" xfId="0" applyNumberFormat="1" applyFont="1" applyAlignment="1">
      <alignment horizontal="right" vertical="center"/>
    </xf>
    <xf numFmtId="38" fontId="4" fillId="0" borderId="2" xfId="1" applyFont="1" applyBorder="1" applyAlignment="1">
      <alignment horizontal="center" vertical="center" shrinkToFit="1"/>
    </xf>
    <xf numFmtId="38" fontId="4" fillId="0" borderId="6" xfId="1" applyFont="1" applyBorder="1" applyAlignment="1">
      <alignment horizontal="center" vertical="center" shrinkToFit="1"/>
    </xf>
    <xf numFmtId="38" fontId="9" fillId="0" borderId="0" xfId="1" applyFont="1" applyAlignment="1">
      <alignment vertical="center" shrinkToFit="1"/>
    </xf>
    <xf numFmtId="178" fontId="28" fillId="0" borderId="3" xfId="1" applyNumberFormat="1" applyFont="1" applyBorder="1" applyAlignment="1" applyProtection="1">
      <alignment horizontal="right" vertical="center" shrinkToFit="1"/>
      <protection locked="0"/>
    </xf>
    <xf numFmtId="178" fontId="4" fillId="0" borderId="11" xfId="1" applyNumberFormat="1" applyFont="1" applyBorder="1" applyAlignment="1" applyProtection="1">
      <alignment horizontal="right" vertical="center"/>
      <protection locked="0"/>
    </xf>
    <xf numFmtId="178" fontId="7" fillId="0" borderId="2" xfId="1" applyNumberFormat="1" applyFont="1" applyBorder="1" applyAlignment="1" applyProtection="1">
      <alignment horizontal="left" vertical="center" shrinkToFit="1"/>
      <protection locked="0"/>
    </xf>
    <xf numFmtId="178" fontId="11" fillId="0" borderId="13" xfId="1" applyNumberFormat="1" applyFont="1" applyBorder="1" applyAlignment="1" applyProtection="1">
      <alignment horizontal="left" vertical="center" shrinkToFit="1"/>
      <protection locked="0"/>
    </xf>
    <xf numFmtId="181" fontId="4" fillId="0" borderId="3" xfId="1" applyNumberFormat="1" applyFont="1" applyBorder="1" applyAlignment="1" applyProtection="1">
      <alignment vertical="center" shrinkToFit="1"/>
      <protection locked="0"/>
    </xf>
    <xf numFmtId="181" fontId="4" fillId="0" borderId="3" xfId="1" applyNumberFormat="1" applyFont="1" applyBorder="1" applyAlignment="1" applyProtection="1">
      <alignment horizontal="right" vertical="center" shrinkToFit="1"/>
      <protection locked="0"/>
    </xf>
    <xf numFmtId="178" fontId="40" fillId="0" borderId="2" xfId="2" applyNumberFormat="1" applyFont="1" applyBorder="1" applyAlignment="1">
      <alignment horizontal="center" vertical="center" shrinkToFit="1"/>
    </xf>
    <xf numFmtId="178" fontId="28" fillId="0" borderId="3" xfId="2" applyNumberFormat="1" applyFont="1" applyBorder="1" applyAlignment="1" applyProtection="1">
      <alignment horizontal="center" vertical="center" shrinkToFit="1"/>
      <protection locked="0"/>
    </xf>
    <xf numFmtId="178" fontId="27" fillId="0" borderId="3" xfId="2" applyNumberFormat="1" applyFont="1" applyBorder="1" applyAlignment="1">
      <alignment horizontal="center" vertical="center" shrinkToFit="1"/>
    </xf>
    <xf numFmtId="178" fontId="27" fillId="0" borderId="3" xfId="2" applyNumberFormat="1" applyFont="1" applyBorder="1" applyAlignment="1" applyProtection="1">
      <alignment horizontal="center" vertical="center" shrinkToFit="1"/>
      <protection locked="0"/>
    </xf>
    <xf numFmtId="178" fontId="28" fillId="0" borderId="13" xfId="2" applyNumberFormat="1" applyFont="1" applyBorder="1" applyAlignment="1" applyProtection="1">
      <alignment horizontal="center" vertical="center" shrinkToFit="1"/>
      <protection locked="0"/>
    </xf>
    <xf numFmtId="178" fontId="28" fillId="0" borderId="3" xfId="2" applyNumberFormat="1" applyFont="1" applyBorder="1" applyAlignment="1" applyProtection="1">
      <alignment vertical="center" shrinkToFit="1"/>
      <protection locked="0"/>
    </xf>
    <xf numFmtId="178" fontId="28" fillId="0" borderId="3" xfId="2" applyNumberFormat="1" applyFont="1" applyBorder="1" applyAlignment="1">
      <alignment vertical="center" shrinkToFit="1"/>
    </xf>
    <xf numFmtId="178" fontId="30" fillId="0" borderId="13" xfId="0" applyNumberFormat="1" applyFont="1" applyBorder="1" applyAlignment="1">
      <alignment horizontal="center" vertical="center" shrinkToFit="1"/>
    </xf>
    <xf numFmtId="181" fontId="7" fillId="0" borderId="2" xfId="1" applyNumberFormat="1" applyFont="1" applyBorder="1" applyAlignment="1" applyProtection="1">
      <alignment horizontal="right" vertical="center" indent="1"/>
      <protection locked="0"/>
    </xf>
    <xf numFmtId="181" fontId="4" fillId="0" borderId="3" xfId="1" applyNumberFormat="1" applyFont="1" applyBorder="1" applyAlignment="1" applyProtection="1">
      <alignment horizontal="right" vertical="center" indent="1"/>
      <protection locked="0"/>
    </xf>
    <xf numFmtId="0" fontId="3" fillId="0" borderId="3" xfId="0" applyFont="1" applyBorder="1" applyAlignment="1" applyProtection="1">
      <alignment horizontal="center" vertical="center"/>
      <protection locked="0"/>
    </xf>
    <xf numFmtId="181" fontId="4" fillId="4" borderId="3" xfId="1" applyNumberFormat="1" applyFont="1" applyFill="1" applyBorder="1" applyAlignment="1">
      <alignment horizontal="right" vertical="center" indent="1"/>
    </xf>
    <xf numFmtId="181" fontId="7" fillId="4" borderId="2" xfId="1" applyNumberFormat="1" applyFont="1" applyFill="1" applyBorder="1" applyAlignment="1" applyProtection="1">
      <alignment horizontal="right" vertical="center" indent="1"/>
      <protection locked="0"/>
    </xf>
    <xf numFmtId="181" fontId="4" fillId="4" borderId="3" xfId="1" applyNumberFormat="1" applyFont="1" applyFill="1" applyBorder="1" applyAlignment="1" applyProtection="1">
      <alignment horizontal="right" vertical="center" indent="1"/>
      <protection locked="0"/>
    </xf>
    <xf numFmtId="181" fontId="4" fillId="4" borderId="13" xfId="1" applyNumberFormat="1" applyFont="1" applyFill="1" applyBorder="1" applyAlignment="1" applyProtection="1">
      <alignment horizontal="right" vertical="center" indent="1"/>
      <protection locked="0"/>
    </xf>
    <xf numFmtId="181" fontId="4" fillId="4" borderId="3" xfId="1" quotePrefix="1" applyNumberFormat="1" applyFont="1" applyFill="1" applyBorder="1" applyAlignment="1" applyProtection="1">
      <alignment horizontal="right" vertical="center" indent="1"/>
      <protection locked="0"/>
    </xf>
    <xf numFmtId="181" fontId="4" fillId="4" borderId="3" xfId="1" quotePrefix="1" applyNumberFormat="1" applyFont="1" applyFill="1" applyBorder="1" applyAlignment="1">
      <alignment horizontal="right" vertical="center" indent="1"/>
    </xf>
    <xf numFmtId="181" fontId="4" fillId="4" borderId="10" xfId="1" quotePrefix="1" applyNumberFormat="1" applyFont="1" applyFill="1" applyBorder="1" applyAlignment="1">
      <alignment horizontal="right" vertical="center" indent="1"/>
    </xf>
    <xf numFmtId="178" fontId="4" fillId="4" borderId="3" xfId="1" applyNumberFormat="1" applyFont="1" applyFill="1" applyBorder="1" applyAlignment="1">
      <alignment horizontal="right" vertical="center" indent="1"/>
    </xf>
    <xf numFmtId="178" fontId="4" fillId="4" borderId="3" xfId="1" quotePrefix="1" applyNumberFormat="1" applyFont="1" applyFill="1" applyBorder="1" applyAlignment="1" applyProtection="1">
      <alignment horizontal="right" vertical="center" indent="1"/>
      <protection locked="0"/>
    </xf>
    <xf numFmtId="178" fontId="4" fillId="4" borderId="12" xfId="1" applyNumberFormat="1" applyFont="1" applyFill="1" applyBorder="1" applyAlignment="1" applyProtection="1">
      <alignment horizontal="right" vertical="center" indent="1"/>
      <protection locked="0"/>
    </xf>
    <xf numFmtId="178" fontId="27" fillId="4" borderId="3" xfId="2" applyNumberFormat="1" applyFont="1" applyFill="1" applyBorder="1" applyAlignment="1">
      <alignment horizontal="center" vertical="center" shrinkToFit="1"/>
    </xf>
    <xf numFmtId="178" fontId="40" fillId="2" borderId="2" xfId="2" applyNumberFormat="1" applyFont="1" applyFill="1" applyBorder="1" applyAlignment="1">
      <alignment horizontal="center" vertical="center" shrinkToFit="1"/>
    </xf>
    <xf numFmtId="178" fontId="28" fillId="4" borderId="3" xfId="2" applyNumberFormat="1" applyFont="1" applyFill="1" applyBorder="1" applyAlignment="1">
      <alignment vertical="center" shrinkToFit="1"/>
    </xf>
    <xf numFmtId="178" fontId="28" fillId="4" borderId="3" xfId="2" applyNumberFormat="1" applyFont="1" applyFill="1" applyBorder="1" applyAlignment="1">
      <alignment horizontal="center" vertical="center" shrinkToFit="1"/>
    </xf>
    <xf numFmtId="178" fontId="27" fillId="4" borderId="3" xfId="2" applyNumberFormat="1" applyFont="1" applyFill="1" applyBorder="1" applyAlignment="1">
      <alignment horizontal="right" vertical="center" shrinkToFit="1"/>
    </xf>
    <xf numFmtId="178" fontId="27" fillId="4" borderId="3" xfId="1" applyNumberFormat="1" applyFont="1" applyFill="1" applyBorder="1" applyAlignment="1">
      <alignment horizontal="center" vertical="center" shrinkToFit="1"/>
    </xf>
    <xf numFmtId="178" fontId="27" fillId="4" borderId="3" xfId="1" applyNumberFormat="1" applyFont="1" applyFill="1" applyBorder="1" applyAlignment="1">
      <alignment horizontal="right" vertical="center" shrinkToFit="1"/>
    </xf>
    <xf numFmtId="178" fontId="30" fillId="4" borderId="13" xfId="0" applyNumberFormat="1" applyFont="1" applyFill="1" applyBorder="1" applyAlignment="1">
      <alignment horizontal="right" vertical="center" shrinkToFit="1"/>
    </xf>
    <xf numFmtId="181" fontId="4" fillId="4" borderId="3" xfId="1" applyNumberFormat="1" applyFont="1" applyFill="1" applyBorder="1" applyAlignment="1">
      <alignment vertical="center" shrinkToFit="1"/>
    </xf>
    <xf numFmtId="178" fontId="11" fillId="4" borderId="13" xfId="1" applyNumberFormat="1" applyFont="1" applyFill="1" applyBorder="1" applyAlignment="1">
      <alignment horizontal="right" vertical="center" shrinkToFit="1"/>
    </xf>
    <xf numFmtId="178" fontId="11" fillId="4" borderId="3" xfId="1" applyNumberFormat="1" applyFont="1" applyFill="1" applyBorder="1" applyAlignment="1">
      <alignment horizontal="right" vertical="center" shrinkToFit="1"/>
    </xf>
    <xf numFmtId="178" fontId="4" fillId="4" borderId="3" xfId="1" applyNumberFormat="1" applyFont="1" applyFill="1" applyBorder="1" applyAlignment="1">
      <alignment horizontal="right" vertical="center"/>
    </xf>
    <xf numFmtId="0" fontId="11" fillId="4" borderId="3" xfId="1" applyNumberFormat="1" applyFont="1" applyFill="1" applyBorder="1" applyAlignment="1">
      <alignment horizontal="center" vertical="center" shrinkToFit="1"/>
    </xf>
    <xf numFmtId="38" fontId="11" fillId="4" borderId="3" xfId="1" applyFont="1" applyFill="1" applyBorder="1" applyAlignment="1">
      <alignment horizontal="center" vertical="center" shrinkToFit="1"/>
    </xf>
    <xf numFmtId="178" fontId="4" fillId="4" borderId="12" xfId="1" applyNumberFormat="1" applyFont="1" applyFill="1" applyBorder="1" applyAlignment="1">
      <alignment horizontal="right" vertical="center"/>
    </xf>
    <xf numFmtId="178" fontId="4" fillId="4" borderId="11" xfId="1" applyNumberFormat="1" applyFont="1" applyFill="1" applyBorder="1" applyAlignment="1">
      <alignment horizontal="right" vertical="center"/>
    </xf>
    <xf numFmtId="181" fontId="4" fillId="4" borderId="14" xfId="1" applyNumberFormat="1" applyFont="1" applyFill="1" applyBorder="1" applyAlignment="1" applyProtection="1">
      <alignment horizontal="right" vertical="center"/>
      <protection locked="0"/>
    </xf>
    <xf numFmtId="181" fontId="4" fillId="4" borderId="3" xfId="1" applyNumberFormat="1" applyFont="1" applyFill="1" applyBorder="1" applyAlignment="1" applyProtection="1">
      <alignment horizontal="right" vertical="center" shrinkToFit="1"/>
      <protection locked="0"/>
    </xf>
    <xf numFmtId="181" fontId="4" fillId="4" borderId="10" xfId="1" applyNumberFormat="1" applyFont="1" applyFill="1" applyBorder="1" applyAlignment="1" applyProtection="1">
      <alignment horizontal="right" vertical="center"/>
      <protection locked="0"/>
    </xf>
    <xf numFmtId="178" fontId="4" fillId="4" borderId="11" xfId="1" applyNumberFormat="1" applyFont="1" applyFill="1" applyBorder="1" applyAlignment="1" applyProtection="1">
      <alignment horizontal="right" vertical="center"/>
      <protection locked="0"/>
    </xf>
    <xf numFmtId="178" fontId="4" fillId="4" borderId="3" xfId="1" applyNumberFormat="1" applyFont="1" applyFill="1" applyBorder="1" applyAlignment="1" applyProtection="1">
      <alignment horizontal="right" vertical="center"/>
      <protection locked="0"/>
    </xf>
    <xf numFmtId="177" fontId="3" fillId="4" borderId="3" xfId="0" applyNumberFormat="1" applyFont="1" applyFill="1" applyBorder="1" applyAlignment="1" applyProtection="1">
      <alignment horizontal="right" vertical="center"/>
      <protection locked="0"/>
    </xf>
    <xf numFmtId="181" fontId="7" fillId="0" borderId="2" xfId="1" applyNumberFormat="1" applyFont="1" applyFill="1" applyBorder="1" applyAlignment="1">
      <alignment horizontal="right" vertical="center" indent="1"/>
    </xf>
    <xf numFmtId="181" fontId="4" fillId="0" borderId="3" xfId="1" applyNumberFormat="1" applyFont="1" applyFill="1" applyBorder="1" applyAlignment="1">
      <alignment horizontal="right" vertical="center" indent="1"/>
    </xf>
    <xf numFmtId="38" fontId="27" fillId="0" borderId="3" xfId="2" quotePrefix="1" applyFont="1" applyFill="1" applyBorder="1" applyAlignment="1">
      <alignment horizontal="center" vertical="center" shrinkToFit="1"/>
    </xf>
    <xf numFmtId="38" fontId="48" fillId="0" borderId="2" xfId="2" quotePrefix="1" applyFont="1" applyBorder="1" applyAlignment="1" applyProtection="1">
      <alignment horizontal="center" vertical="center" shrinkToFit="1"/>
      <protection locked="0"/>
    </xf>
    <xf numFmtId="178" fontId="28" fillId="4" borderId="3" xfId="1" applyNumberFormat="1" applyFont="1" applyFill="1" applyBorder="1" applyAlignment="1" applyProtection="1">
      <alignment horizontal="right" vertical="center" shrinkToFit="1"/>
      <protection locked="0"/>
    </xf>
    <xf numFmtId="38" fontId="48" fillId="0" borderId="2" xfId="1" quotePrefix="1" applyFont="1" applyBorder="1" applyAlignment="1" applyProtection="1">
      <alignment horizontal="center" vertical="center" shrinkToFit="1"/>
      <protection locked="0"/>
    </xf>
    <xf numFmtId="178" fontId="48" fillId="0" borderId="2" xfId="1" applyNumberFormat="1" applyFont="1" applyFill="1" applyBorder="1" applyAlignment="1" applyProtection="1">
      <alignment horizontal="right" vertical="center" shrinkToFit="1"/>
      <protection locked="0"/>
    </xf>
    <xf numFmtId="178" fontId="48" fillId="0" borderId="2" xfId="1" applyNumberFormat="1" applyFont="1" applyBorder="1" applyAlignment="1" applyProtection="1">
      <alignment horizontal="right" vertical="center" shrinkToFit="1"/>
      <protection locked="0"/>
    </xf>
    <xf numFmtId="38" fontId="48" fillId="0" borderId="2" xfId="1" applyFont="1" applyFill="1" applyBorder="1" applyAlignment="1" applyProtection="1">
      <alignment horizontal="center" vertical="center"/>
      <protection locked="0"/>
    </xf>
    <xf numFmtId="38" fontId="53" fillId="4" borderId="2" xfId="0" applyNumberFormat="1" applyFont="1" applyFill="1" applyBorder="1" applyAlignment="1">
      <alignment horizontal="center" vertical="center" shrinkToFit="1"/>
    </xf>
    <xf numFmtId="178" fontId="53" fillId="4" borderId="2" xfId="1" applyNumberFormat="1" applyFont="1" applyFill="1" applyBorder="1" applyAlignment="1" applyProtection="1">
      <alignment horizontal="right" vertical="center" shrinkToFit="1"/>
      <protection locked="0"/>
    </xf>
    <xf numFmtId="178" fontId="53" fillId="4" borderId="2" xfId="1" applyNumberFormat="1" applyFont="1" applyFill="1" applyBorder="1" applyAlignment="1">
      <alignment horizontal="right" vertical="center" shrinkToFit="1"/>
    </xf>
    <xf numFmtId="178" fontId="53" fillId="4" borderId="4" xfId="1" applyNumberFormat="1" applyFont="1" applyFill="1" applyBorder="1" applyAlignment="1">
      <alignment horizontal="right" vertical="center" shrinkToFit="1"/>
    </xf>
    <xf numFmtId="178" fontId="53" fillId="4" borderId="2" xfId="1" quotePrefix="1" applyNumberFormat="1" applyFont="1" applyFill="1" applyBorder="1" applyAlignment="1" applyProtection="1">
      <alignment horizontal="right" vertical="center" shrinkToFit="1"/>
      <protection locked="0"/>
    </xf>
    <xf numFmtId="178" fontId="53" fillId="4" borderId="4" xfId="1" applyNumberFormat="1" applyFont="1" applyFill="1" applyBorder="1" applyAlignment="1" applyProtection="1">
      <alignment horizontal="right" vertical="center" shrinkToFit="1"/>
      <protection locked="0"/>
    </xf>
    <xf numFmtId="38" fontId="31" fillId="0" borderId="0" xfId="1" applyFont="1" applyAlignment="1">
      <alignment vertical="center" shrinkToFit="1"/>
    </xf>
    <xf numFmtId="38" fontId="31" fillId="0" borderId="2" xfId="1" applyFont="1" applyBorder="1" applyAlignment="1" applyProtection="1">
      <alignment horizontal="left" vertical="center" shrinkToFit="1"/>
      <protection locked="0"/>
    </xf>
    <xf numFmtId="181" fontId="31" fillId="0" borderId="2" xfId="1" applyNumberFormat="1" applyFont="1" applyBorder="1" applyAlignment="1" applyProtection="1">
      <alignment vertical="center" shrinkToFit="1"/>
      <protection locked="0"/>
    </xf>
    <xf numFmtId="181" fontId="31" fillId="0" borderId="2" xfId="1" applyNumberFormat="1" applyFont="1" applyBorder="1" applyAlignment="1" applyProtection="1">
      <alignment horizontal="right" vertical="center" shrinkToFit="1"/>
      <protection locked="0"/>
    </xf>
    <xf numFmtId="38" fontId="54" fillId="0" borderId="2" xfId="1" applyFont="1" applyBorder="1" applyAlignment="1" applyProtection="1">
      <alignment horizontal="left" vertical="center" shrinkToFit="1"/>
      <protection locked="0"/>
    </xf>
    <xf numFmtId="38" fontId="32" fillId="2" borderId="0" xfId="1" applyFont="1" applyFill="1" applyAlignment="1">
      <alignment vertical="center" shrinkToFit="1"/>
    </xf>
    <xf numFmtId="38" fontId="32" fillId="0" borderId="0" xfId="1" applyFont="1" applyAlignment="1">
      <alignment vertical="center" shrinkToFit="1"/>
    </xf>
    <xf numFmtId="38" fontId="32" fillId="0" borderId="0" xfId="1" quotePrefix="1" applyFont="1" applyAlignment="1">
      <alignment vertical="center" shrinkToFit="1"/>
    </xf>
    <xf numFmtId="181" fontId="55" fillId="4" borderId="2" xfId="1" applyNumberFormat="1" applyFont="1" applyFill="1" applyBorder="1" applyAlignment="1">
      <alignment vertical="center" shrinkToFit="1"/>
    </xf>
    <xf numFmtId="181" fontId="55" fillId="4" borderId="2" xfId="1" applyNumberFormat="1" applyFont="1" applyFill="1" applyBorder="1" applyAlignment="1" applyProtection="1">
      <alignment vertical="center" shrinkToFit="1"/>
      <protection locked="0"/>
    </xf>
    <xf numFmtId="0" fontId="56" fillId="0" borderId="0" xfId="0" applyFont="1">
      <alignment vertical="center"/>
    </xf>
    <xf numFmtId="0" fontId="4" fillId="4" borderId="3" xfId="1" applyNumberFormat="1" applyFont="1" applyFill="1" applyBorder="1" applyAlignment="1">
      <alignment horizontal="center" vertical="center" shrinkToFit="1"/>
    </xf>
    <xf numFmtId="178" fontId="4" fillId="4" borderId="15" xfId="1" applyNumberFormat="1" applyFont="1" applyFill="1" applyBorder="1" applyAlignment="1">
      <alignment horizontal="right" vertical="center"/>
    </xf>
    <xf numFmtId="178" fontId="4" fillId="4" borderId="10" xfId="1" applyNumberFormat="1" applyFont="1" applyFill="1" applyBorder="1" applyAlignment="1">
      <alignment horizontal="right" vertical="center"/>
    </xf>
    <xf numFmtId="38" fontId="31" fillId="0" borderId="2" xfId="1" applyFont="1" applyBorder="1" applyAlignment="1">
      <alignment horizontal="left" vertical="center" shrinkToFit="1"/>
    </xf>
    <xf numFmtId="0" fontId="31" fillId="0" borderId="2" xfId="1" applyNumberFormat="1" applyFont="1" applyBorder="1" applyAlignment="1" applyProtection="1">
      <alignment horizontal="center" vertical="center" shrinkToFit="1"/>
      <protection locked="0"/>
    </xf>
    <xf numFmtId="38" fontId="31" fillId="0" borderId="2" xfId="1" applyFont="1" applyBorder="1" applyAlignment="1">
      <alignment horizontal="center" vertical="center" shrinkToFit="1"/>
    </xf>
    <xf numFmtId="178" fontId="31" fillId="0" borderId="5" xfId="1" applyNumberFormat="1" applyFont="1" applyBorder="1" applyAlignment="1" applyProtection="1">
      <alignment horizontal="right" vertical="center"/>
      <protection locked="0"/>
    </xf>
    <xf numFmtId="38" fontId="31" fillId="2" borderId="2" xfId="1" applyFont="1" applyFill="1" applyBorder="1" applyAlignment="1">
      <alignment horizontal="left" vertical="center" shrinkToFit="1"/>
    </xf>
    <xf numFmtId="0" fontId="31" fillId="2" borderId="2" xfId="1" applyNumberFormat="1" applyFont="1" applyFill="1" applyBorder="1" applyAlignment="1" applyProtection="1">
      <alignment horizontal="center" vertical="center" shrinkToFit="1"/>
      <protection locked="0"/>
    </xf>
    <xf numFmtId="178" fontId="31" fillId="2" borderId="5" xfId="1" applyNumberFormat="1" applyFont="1" applyFill="1" applyBorder="1" applyAlignment="1" applyProtection="1">
      <alignment horizontal="right" vertical="center"/>
      <protection locked="0"/>
    </xf>
    <xf numFmtId="178" fontId="55" fillId="4" borderId="2" xfId="1" applyNumberFormat="1" applyFont="1" applyFill="1" applyBorder="1" applyAlignment="1">
      <alignment horizontal="right" vertical="center" shrinkToFit="1"/>
    </xf>
    <xf numFmtId="0" fontId="55" fillId="4" borderId="2" xfId="1" applyNumberFormat="1" applyFont="1" applyFill="1" applyBorder="1" applyAlignment="1">
      <alignment horizontal="center" vertical="center" shrinkToFit="1"/>
    </xf>
    <xf numFmtId="178" fontId="55" fillId="4" borderId="6" xfId="1" applyNumberFormat="1" applyFont="1" applyFill="1" applyBorder="1" applyAlignment="1">
      <alignment horizontal="right" vertical="center" shrinkToFit="1"/>
    </xf>
    <xf numFmtId="178" fontId="55" fillId="4" borderId="6" xfId="1" applyNumberFormat="1" applyFont="1" applyFill="1" applyBorder="1" applyAlignment="1">
      <alignment horizontal="right" vertical="center"/>
    </xf>
    <xf numFmtId="178" fontId="55" fillId="4" borderId="4" xfId="1" applyNumberFormat="1" applyFont="1" applyFill="1" applyBorder="1" applyAlignment="1">
      <alignment horizontal="right" vertical="center"/>
    </xf>
    <xf numFmtId="178" fontId="55" fillId="4" borderId="2" xfId="1" applyNumberFormat="1" applyFont="1" applyFill="1" applyBorder="1" applyAlignment="1">
      <alignment horizontal="right" vertical="center"/>
    </xf>
    <xf numFmtId="0" fontId="4" fillId="0" borderId="3" xfId="1" applyNumberFormat="1" applyFont="1" applyBorder="1" applyAlignment="1" applyProtection="1">
      <alignment horizontal="center" vertical="center" shrinkToFit="1"/>
      <protection locked="0"/>
    </xf>
    <xf numFmtId="38" fontId="4" fillId="0" borderId="3" xfId="1" applyFont="1" applyBorder="1" applyAlignment="1" applyProtection="1">
      <alignment horizontal="center" vertical="center" shrinkToFit="1"/>
      <protection locked="0"/>
    </xf>
    <xf numFmtId="178" fontId="4" fillId="4" borderId="3" xfId="1" applyNumberFormat="1" applyFont="1" applyFill="1" applyBorder="1" applyAlignment="1">
      <alignment horizontal="right" vertical="center" shrinkToFit="1"/>
    </xf>
    <xf numFmtId="38" fontId="4" fillId="2" borderId="2" xfId="1" applyFont="1" applyFill="1" applyBorder="1" applyAlignment="1">
      <alignment horizontal="center" vertical="center" shrinkToFit="1"/>
    </xf>
    <xf numFmtId="38" fontId="4" fillId="0" borderId="13" xfId="1" applyFont="1" applyBorder="1" applyAlignment="1" applyProtection="1">
      <alignment horizontal="center" vertical="center" shrinkToFit="1"/>
      <protection locked="0"/>
    </xf>
    <xf numFmtId="178" fontId="4" fillId="4" borderId="12" xfId="1" applyNumberFormat="1" applyFont="1" applyFill="1" applyBorder="1" applyAlignment="1">
      <alignment horizontal="right" vertical="center" shrinkToFit="1"/>
    </xf>
    <xf numFmtId="178" fontId="4" fillId="4" borderId="13" xfId="1" applyNumberFormat="1" applyFont="1" applyFill="1" applyBorder="1" applyAlignment="1">
      <alignment horizontal="right" vertical="center" shrinkToFit="1"/>
    </xf>
    <xf numFmtId="38" fontId="55" fillId="4" borderId="2" xfId="1" applyFont="1" applyFill="1" applyBorder="1" applyAlignment="1">
      <alignment horizontal="center" vertical="center" shrinkToFit="1"/>
    </xf>
    <xf numFmtId="178" fontId="55" fillId="4" borderId="5" xfId="1" applyNumberFormat="1" applyFont="1" applyFill="1" applyBorder="1" applyAlignment="1">
      <alignment horizontal="right" vertical="center"/>
    </xf>
    <xf numFmtId="181" fontId="55" fillId="4" borderId="4" xfId="1" applyNumberFormat="1" applyFont="1" applyFill="1" applyBorder="1" applyAlignment="1" applyProtection="1">
      <alignment horizontal="right" vertical="center"/>
      <protection locked="0"/>
    </xf>
    <xf numFmtId="181" fontId="55" fillId="4" borderId="2" xfId="1" applyNumberFormat="1" applyFont="1" applyFill="1" applyBorder="1" applyAlignment="1" applyProtection="1">
      <alignment horizontal="right" vertical="center" shrinkToFit="1"/>
      <protection locked="0"/>
    </xf>
    <xf numFmtId="181" fontId="55" fillId="4" borderId="13" xfId="1" applyNumberFormat="1" applyFont="1" applyFill="1" applyBorder="1" applyAlignment="1" applyProtection="1">
      <alignment horizontal="right" vertical="center" shrinkToFit="1"/>
      <protection locked="0"/>
    </xf>
    <xf numFmtId="178" fontId="55" fillId="4" borderId="0" xfId="1" applyNumberFormat="1" applyFont="1" applyFill="1" applyBorder="1" applyAlignment="1" applyProtection="1">
      <alignment horizontal="right" vertical="center"/>
      <protection locked="0"/>
    </xf>
    <xf numFmtId="178" fontId="55" fillId="4" borderId="13" xfId="1" applyNumberFormat="1" applyFont="1" applyFill="1" applyBorder="1" applyAlignment="1" applyProtection="1">
      <alignment horizontal="right" vertical="center"/>
      <protection locked="0"/>
    </xf>
    <xf numFmtId="38" fontId="4" fillId="0" borderId="6" xfId="1" applyFont="1" applyBorder="1" applyAlignment="1" applyProtection="1">
      <alignment horizontal="left" vertical="center" shrinkToFit="1"/>
      <protection locked="0"/>
    </xf>
    <xf numFmtId="38" fontId="4" fillId="0" borderId="12" xfId="1" applyFont="1" applyBorder="1" applyAlignment="1" applyProtection="1">
      <alignment horizontal="left" vertical="center" shrinkToFit="1"/>
      <protection locked="0"/>
    </xf>
    <xf numFmtId="181" fontId="4" fillId="4" borderId="13" xfId="1" applyNumberFormat="1" applyFont="1" applyFill="1" applyBorder="1" applyAlignment="1">
      <alignment vertical="center" shrinkToFit="1"/>
    </xf>
    <xf numFmtId="38" fontId="11" fillId="0" borderId="11" xfId="1" applyFont="1" applyBorder="1">
      <alignment vertical="center"/>
    </xf>
    <xf numFmtId="181" fontId="4" fillId="4" borderId="3" xfId="1" applyNumberFormat="1" applyFont="1" applyFill="1" applyBorder="1" applyAlignment="1" applyProtection="1">
      <alignment vertical="center" shrinkToFit="1"/>
      <protection locked="0"/>
    </xf>
    <xf numFmtId="181" fontId="31" fillId="0" borderId="2" xfId="1" applyNumberFormat="1" applyFont="1" applyFill="1" applyBorder="1" applyAlignment="1">
      <alignment vertical="center" shrinkToFit="1"/>
    </xf>
    <xf numFmtId="38" fontId="31" fillId="0" borderId="13" xfId="1" applyFont="1" applyBorder="1" applyAlignment="1" applyProtection="1">
      <alignment horizontal="left" vertical="center" shrinkToFit="1"/>
      <protection locked="0"/>
    </xf>
    <xf numFmtId="181" fontId="31" fillId="0" borderId="13" xfId="1" applyNumberFormat="1" applyFont="1" applyBorder="1" applyAlignment="1" applyProtection="1">
      <alignment vertical="center" shrinkToFit="1"/>
      <protection locked="0"/>
    </xf>
    <xf numFmtId="181" fontId="31" fillId="0" borderId="13" xfId="1" applyNumberFormat="1" applyFont="1" applyBorder="1" applyAlignment="1" applyProtection="1">
      <alignment horizontal="right" vertical="center" shrinkToFit="1"/>
      <protection locked="0"/>
    </xf>
    <xf numFmtId="181" fontId="31" fillId="0" borderId="3" xfId="1" applyNumberFormat="1" applyFont="1" applyFill="1" applyBorder="1" applyAlignment="1">
      <alignment vertical="center" shrinkToFit="1"/>
    </xf>
    <xf numFmtId="178" fontId="55" fillId="4" borderId="2" xfId="1" applyNumberFormat="1" applyFont="1" applyFill="1" applyBorder="1" applyAlignment="1" applyProtection="1">
      <alignment vertical="center" shrinkToFit="1"/>
      <protection locked="0"/>
    </xf>
    <xf numFmtId="0" fontId="4" fillId="2" borderId="0" xfId="0" applyFont="1" applyFill="1" applyAlignment="1">
      <alignment horizontal="center" vertical="center"/>
    </xf>
    <xf numFmtId="0" fontId="29" fillId="0" borderId="2" xfId="0" applyFont="1" applyBorder="1" applyAlignment="1" applyProtection="1">
      <alignment horizontal="center" vertical="center"/>
      <protection locked="0"/>
    </xf>
    <xf numFmtId="0" fontId="3" fillId="2" borderId="0" xfId="0" applyFont="1" applyFill="1" applyAlignment="1">
      <alignment horizontal="center" vertical="center"/>
    </xf>
    <xf numFmtId="0" fontId="32" fillId="0" borderId="2" xfId="0" applyFont="1" applyBorder="1" applyAlignment="1" applyProtection="1">
      <alignment horizontal="left" vertical="center"/>
      <protection locked="0"/>
    </xf>
    <xf numFmtId="0" fontId="32" fillId="0" borderId="2" xfId="0" applyFont="1" applyBorder="1" applyAlignment="1" applyProtection="1">
      <alignment horizontal="right" vertical="center"/>
      <protection locked="0"/>
    </xf>
    <xf numFmtId="177" fontId="32" fillId="0" borderId="2" xfId="0" applyNumberFormat="1" applyFont="1" applyBorder="1" applyAlignment="1" applyProtection="1">
      <alignment horizontal="right" vertical="center"/>
      <protection locked="0"/>
    </xf>
    <xf numFmtId="177" fontId="32" fillId="0" borderId="2" xfId="0" applyNumberFormat="1" applyFont="1" applyBorder="1" applyAlignment="1" applyProtection="1">
      <alignment horizontal="center" vertical="center"/>
      <protection locked="0"/>
    </xf>
    <xf numFmtId="177" fontId="57" fillId="4" borderId="2" xfId="0" applyNumberFormat="1" applyFont="1" applyFill="1" applyBorder="1" applyAlignment="1" applyProtection="1">
      <alignment horizontal="right" vertical="center"/>
      <protection locked="0"/>
    </xf>
    <xf numFmtId="177" fontId="3" fillId="4" borderId="10" xfId="0" applyNumberFormat="1" applyFont="1" applyFill="1" applyBorder="1" applyAlignment="1" applyProtection="1">
      <alignment horizontal="right" vertical="center"/>
      <protection locked="0"/>
    </xf>
    <xf numFmtId="177" fontId="3" fillId="4" borderId="12" xfId="0" applyNumberFormat="1" applyFont="1" applyFill="1" applyBorder="1" applyAlignment="1" applyProtection="1">
      <alignment horizontal="right" vertical="center"/>
      <protection locked="0"/>
    </xf>
    <xf numFmtId="177" fontId="3" fillId="4" borderId="13" xfId="0" applyNumberFormat="1" applyFont="1" applyFill="1" applyBorder="1" applyAlignment="1" applyProtection="1">
      <alignment horizontal="right" vertical="center"/>
      <protection locked="0"/>
    </xf>
    <xf numFmtId="177" fontId="29" fillId="4" borderId="3" xfId="0" applyNumberFormat="1" applyFont="1" applyFill="1" applyBorder="1" applyAlignment="1" applyProtection="1">
      <alignment horizontal="right" vertical="center"/>
      <protection locked="0"/>
    </xf>
    <xf numFmtId="177" fontId="57" fillId="4" borderId="4" xfId="0" applyNumberFormat="1" applyFont="1" applyFill="1" applyBorder="1" applyAlignment="1" applyProtection="1">
      <alignment horizontal="right" vertical="center"/>
      <protection locked="0"/>
    </xf>
    <xf numFmtId="177" fontId="57" fillId="4" borderId="6" xfId="0" applyNumberFormat="1" applyFont="1" applyFill="1" applyBorder="1" applyAlignment="1" applyProtection="1">
      <alignment horizontal="right" vertical="center"/>
      <protection locked="0"/>
    </xf>
    <xf numFmtId="38" fontId="9" fillId="2" borderId="0" xfId="2" quotePrefix="1" applyFont="1" applyFill="1">
      <alignment vertical="center"/>
    </xf>
    <xf numFmtId="38" fontId="3" fillId="2" borderId="0" xfId="2" applyFont="1" applyFill="1">
      <alignment vertical="center"/>
    </xf>
    <xf numFmtId="38" fontId="3" fillId="2" borderId="0" xfId="2" applyFont="1" applyFill="1" applyAlignment="1">
      <alignment horizontal="center" vertical="center"/>
    </xf>
    <xf numFmtId="38" fontId="3" fillId="0" borderId="0" xfId="2" applyFont="1" applyAlignment="1">
      <alignment horizontal="center" vertical="center"/>
    </xf>
    <xf numFmtId="38" fontId="9" fillId="0" borderId="0" xfId="2" applyFont="1">
      <alignment vertical="center"/>
    </xf>
    <xf numFmtId="38" fontId="3" fillId="0" borderId="0" xfId="2" applyFont="1">
      <alignment vertical="center"/>
    </xf>
    <xf numFmtId="38" fontId="22" fillId="2" borderId="0" xfId="2" quotePrefix="1" applyFont="1" applyFill="1">
      <alignment vertical="center"/>
    </xf>
    <xf numFmtId="38" fontId="28" fillId="0" borderId="1" xfId="2" applyFont="1" applyBorder="1" applyAlignment="1">
      <alignment horizontal="center" vertical="center" textRotation="255" wrapText="1"/>
    </xf>
    <xf numFmtId="38" fontId="28" fillId="0" borderId="1" xfId="2" quotePrefix="1" applyFont="1" applyBorder="1" applyAlignment="1">
      <alignment horizontal="center" vertical="center" wrapText="1"/>
    </xf>
    <xf numFmtId="38" fontId="28" fillId="0" borderId="1" xfId="1" quotePrefix="1" applyFont="1" applyBorder="1" applyAlignment="1">
      <alignment horizontal="center" vertical="center" wrapText="1"/>
    </xf>
    <xf numFmtId="38" fontId="28" fillId="0" borderId="7" xfId="1" quotePrefix="1" applyFont="1" applyBorder="1" applyAlignment="1">
      <alignment horizontal="center" vertical="center" wrapText="1"/>
    </xf>
    <xf numFmtId="38" fontId="28" fillId="0" borderId="1" xfId="1" applyFont="1" applyBorder="1" applyAlignment="1">
      <alignment horizontal="center" vertical="center" textRotation="255" wrapText="1"/>
    </xf>
    <xf numFmtId="38" fontId="28" fillId="0" borderId="2" xfId="0" applyNumberFormat="1" applyFont="1" applyBorder="1" applyAlignment="1">
      <alignment horizontal="center" vertical="center" shrinkToFit="1"/>
    </xf>
    <xf numFmtId="38" fontId="28" fillId="0" borderId="2" xfId="0" applyNumberFormat="1" applyFont="1" applyBorder="1" applyAlignment="1">
      <alignment horizontal="right" vertical="center" shrinkToFit="1"/>
    </xf>
    <xf numFmtId="178" fontId="28" fillId="0" borderId="2" xfId="1" applyNumberFormat="1" applyFont="1" applyBorder="1" applyAlignment="1" applyProtection="1">
      <alignment horizontal="right" vertical="center" shrinkToFit="1"/>
      <protection locked="0"/>
    </xf>
    <xf numFmtId="38" fontId="28" fillId="4" borderId="3" xfId="0" applyNumberFormat="1" applyFont="1" applyFill="1" applyBorder="1" applyAlignment="1">
      <alignment horizontal="center" vertical="center" shrinkToFit="1"/>
    </xf>
    <xf numFmtId="38" fontId="28" fillId="0" borderId="13" xfId="0" applyNumberFormat="1" applyFont="1" applyBorder="1" applyAlignment="1">
      <alignment horizontal="center" vertical="center" shrinkToFit="1"/>
    </xf>
    <xf numFmtId="38" fontId="28" fillId="0" borderId="13" xfId="0" applyNumberFormat="1" applyFont="1" applyBorder="1" applyAlignment="1">
      <alignment horizontal="right" vertical="center" shrinkToFit="1"/>
    </xf>
    <xf numFmtId="38" fontId="28" fillId="0" borderId="13" xfId="1" quotePrefix="1" applyFont="1" applyBorder="1" applyAlignment="1" applyProtection="1">
      <alignment horizontal="center" vertical="center" shrinkToFit="1"/>
      <protection locked="0"/>
    </xf>
    <xf numFmtId="178" fontId="28" fillId="4" borderId="3" xfId="1" applyNumberFormat="1" applyFont="1" applyFill="1" applyBorder="1" applyAlignment="1">
      <alignment horizontal="right" vertical="center" shrinkToFit="1"/>
    </xf>
    <xf numFmtId="178" fontId="28" fillId="4" borderId="10" xfId="1" applyNumberFormat="1" applyFont="1" applyFill="1" applyBorder="1" applyAlignment="1">
      <alignment horizontal="right" vertical="center" shrinkToFit="1"/>
    </xf>
    <xf numFmtId="38" fontId="28" fillId="0" borderId="3" xfId="1" applyFont="1" applyBorder="1" applyAlignment="1" applyProtection="1">
      <alignment horizontal="center" vertical="center"/>
      <protection locked="0"/>
    </xf>
    <xf numFmtId="38" fontId="28" fillId="0" borderId="3" xfId="1" applyFont="1" applyBorder="1" applyAlignment="1">
      <alignment horizontal="center" vertical="center" shrinkToFit="1"/>
    </xf>
    <xf numFmtId="38" fontId="28" fillId="0" borderId="3" xfId="1" applyFont="1" applyBorder="1" applyAlignment="1">
      <alignment horizontal="right" vertical="center" shrinkToFit="1"/>
    </xf>
    <xf numFmtId="38" fontId="28" fillId="0" borderId="0" xfId="1" applyFont="1" applyAlignment="1">
      <alignment vertical="center" shrinkToFit="1"/>
    </xf>
    <xf numFmtId="38" fontId="28" fillId="0" borderId="0" xfId="1" applyFont="1" applyAlignment="1">
      <alignment horizontal="center" vertical="center" shrinkToFit="1"/>
    </xf>
    <xf numFmtId="38" fontId="3" fillId="0" borderId="0" xfId="1" applyFont="1" applyAlignment="1">
      <alignment horizontal="center" vertical="center" shrinkToFit="1"/>
    </xf>
    <xf numFmtId="177" fontId="3" fillId="0" borderId="0" xfId="1" applyNumberFormat="1" applyFont="1" applyAlignment="1">
      <alignment vertical="center" shrinkToFit="1"/>
    </xf>
    <xf numFmtId="178" fontId="48" fillId="0" borderId="4" xfId="2" applyNumberFormat="1" applyFont="1" applyFill="1" applyBorder="1" applyAlignment="1" applyProtection="1">
      <alignment horizontal="center" vertical="center" shrinkToFit="1"/>
      <protection locked="0"/>
    </xf>
    <xf numFmtId="178" fontId="28" fillId="0" borderId="10" xfId="2" applyNumberFormat="1" applyFont="1" applyFill="1" applyBorder="1" applyAlignment="1">
      <alignment horizontal="center" vertical="center" shrinkToFit="1"/>
    </xf>
    <xf numFmtId="178" fontId="27" fillId="4" borderId="12" xfId="2" applyNumberFormat="1" applyFont="1" applyFill="1" applyBorder="1" applyAlignment="1">
      <alignment horizontal="right" vertical="center" shrinkToFit="1"/>
    </xf>
    <xf numFmtId="178" fontId="28" fillId="4" borderId="3" xfId="2" applyNumberFormat="1" applyFont="1" applyFill="1" applyBorder="1" applyAlignment="1" applyProtection="1">
      <alignment vertical="center" shrinkToFit="1"/>
      <protection locked="0"/>
    </xf>
    <xf numFmtId="178" fontId="28" fillId="4" borderId="10" xfId="2" applyNumberFormat="1" applyFont="1" applyFill="1" applyBorder="1" applyAlignment="1" applyProtection="1">
      <alignment vertical="center" shrinkToFit="1"/>
      <protection locked="0"/>
    </xf>
    <xf numFmtId="38" fontId="48" fillId="0" borderId="2" xfId="2" applyFont="1" applyBorder="1" applyAlignment="1">
      <alignment horizontal="center" vertical="center" shrinkToFit="1"/>
    </xf>
    <xf numFmtId="176" fontId="48" fillId="0" borderId="2" xfId="2" applyNumberFormat="1" applyFont="1" applyBorder="1" applyAlignment="1">
      <alignment horizontal="center" vertical="center" shrinkToFit="1"/>
    </xf>
    <xf numFmtId="178" fontId="48" fillId="0" borderId="2" xfId="2" applyNumberFormat="1" applyFont="1" applyBorder="1" applyAlignment="1" applyProtection="1">
      <alignment horizontal="center" vertical="center" shrinkToFit="1"/>
      <protection locked="0"/>
    </xf>
    <xf numFmtId="178" fontId="48" fillId="0" borderId="2" xfId="2" applyNumberFormat="1" applyFont="1" applyBorder="1" applyAlignment="1" applyProtection="1">
      <alignment vertical="center" shrinkToFit="1"/>
      <protection locked="0"/>
    </xf>
    <xf numFmtId="178" fontId="48" fillId="0" borderId="2" xfId="2" applyNumberFormat="1" applyFont="1" applyBorder="1" applyAlignment="1">
      <alignment vertical="center" shrinkToFit="1"/>
    </xf>
    <xf numFmtId="178" fontId="48" fillId="0" borderId="2" xfId="0" applyNumberFormat="1" applyFont="1" applyBorder="1" applyAlignment="1">
      <alignment horizontal="center" vertical="center" shrinkToFit="1"/>
    </xf>
    <xf numFmtId="178" fontId="48" fillId="0" borderId="4" xfId="2" applyNumberFormat="1" applyFont="1" applyBorder="1" applyAlignment="1" applyProtection="1">
      <alignment vertical="center" shrinkToFit="1"/>
      <protection locked="0"/>
    </xf>
    <xf numFmtId="178" fontId="28" fillId="0" borderId="10" xfId="2" applyNumberFormat="1" applyFont="1" applyBorder="1" applyAlignment="1" applyProtection="1">
      <alignment vertical="center" shrinkToFit="1"/>
      <protection locked="0"/>
    </xf>
    <xf numFmtId="178" fontId="48" fillId="0" borderId="6" xfId="2" applyNumberFormat="1" applyFont="1" applyBorder="1" applyAlignment="1" applyProtection="1">
      <alignment horizontal="right" vertical="center" shrinkToFit="1"/>
      <protection locked="0"/>
    </xf>
    <xf numFmtId="178" fontId="28" fillId="0" borderId="12" xfId="2" applyNumberFormat="1" applyFont="1" applyBorder="1" applyAlignment="1" applyProtection="1">
      <alignment horizontal="right" vertical="center" shrinkToFit="1"/>
      <protection locked="0"/>
    </xf>
    <xf numFmtId="38" fontId="27" fillId="0" borderId="2" xfId="2" quotePrefix="1" applyFont="1" applyBorder="1" applyAlignment="1">
      <alignment horizontal="center" vertical="center" wrapText="1"/>
    </xf>
    <xf numFmtId="178" fontId="53" fillId="4" borderId="2" xfId="2" applyNumberFormat="1" applyFont="1" applyFill="1" applyBorder="1" applyAlignment="1">
      <alignment horizontal="center" vertical="center" shrinkToFit="1"/>
    </xf>
    <xf numFmtId="178" fontId="53" fillId="4" borderId="2" xfId="2" applyNumberFormat="1" applyFont="1" applyFill="1" applyBorder="1" applyAlignment="1">
      <alignment vertical="center" shrinkToFit="1"/>
    </xf>
    <xf numFmtId="178" fontId="53" fillId="4" borderId="2" xfId="0" applyNumberFormat="1" applyFont="1" applyFill="1" applyBorder="1" applyAlignment="1">
      <alignment horizontal="right" vertical="center" shrinkToFit="1"/>
    </xf>
    <xf numFmtId="178" fontId="53" fillId="4" borderId="4" xfId="2" applyNumberFormat="1" applyFont="1" applyFill="1" applyBorder="1" applyAlignment="1" applyProtection="1">
      <alignment vertical="center" shrinkToFit="1"/>
      <protection locked="0"/>
    </xf>
    <xf numFmtId="178" fontId="53" fillId="4" borderId="2" xfId="2" applyNumberFormat="1" applyFont="1" applyFill="1" applyBorder="1" applyAlignment="1" applyProtection="1">
      <alignment vertical="center" shrinkToFit="1"/>
      <protection locked="0"/>
    </xf>
    <xf numFmtId="178" fontId="53" fillId="4" borderId="6" xfId="2" applyNumberFormat="1" applyFont="1" applyFill="1" applyBorder="1" applyAlignment="1" applyProtection="1">
      <alignment vertical="center" shrinkToFit="1"/>
      <protection locked="0"/>
    </xf>
    <xf numFmtId="178" fontId="53" fillId="4" borderId="2" xfId="2" applyNumberFormat="1" applyFont="1" applyFill="1" applyBorder="1" applyAlignment="1" applyProtection="1">
      <alignment horizontal="right" vertical="center" shrinkToFit="1"/>
      <protection locked="0"/>
    </xf>
    <xf numFmtId="178" fontId="53" fillId="4" borderId="2" xfId="1" applyNumberFormat="1" applyFont="1" applyFill="1" applyBorder="1" applyAlignment="1">
      <alignment horizontal="center" vertical="center" shrinkToFit="1"/>
    </xf>
    <xf numFmtId="178" fontId="53" fillId="4" borderId="6" xfId="0" applyNumberFormat="1" applyFont="1" applyFill="1" applyBorder="1" applyAlignment="1">
      <alignment horizontal="right" vertical="center" shrinkToFit="1"/>
    </xf>
    <xf numFmtId="38" fontId="4" fillId="4" borderId="10" xfId="1" quotePrefix="1" applyFont="1" applyFill="1" applyBorder="1" applyAlignment="1">
      <alignment vertical="center" wrapText="1"/>
    </xf>
    <xf numFmtId="38" fontId="4" fillId="4" borderId="12" xfId="1" quotePrefix="1" applyFont="1" applyFill="1" applyBorder="1" applyAlignment="1">
      <alignment horizontal="center" vertical="center" wrapText="1"/>
    </xf>
    <xf numFmtId="38" fontId="4" fillId="4" borderId="10" xfId="1" applyFont="1" applyFill="1" applyBorder="1" applyAlignment="1" applyProtection="1">
      <alignment horizontal="right" vertical="center"/>
      <protection locked="0"/>
    </xf>
    <xf numFmtId="38" fontId="4" fillId="4" borderId="11" xfId="1" applyFont="1" applyFill="1" applyBorder="1" applyAlignment="1">
      <alignment horizontal="center" vertical="center"/>
    </xf>
    <xf numFmtId="38" fontId="4" fillId="4" borderId="10" xfId="1" applyFont="1" applyFill="1" applyBorder="1" applyAlignment="1">
      <alignment vertical="center" wrapText="1"/>
    </xf>
    <xf numFmtId="38" fontId="4" fillId="4" borderId="11" xfId="1" applyFont="1" applyFill="1" applyBorder="1" applyAlignment="1">
      <alignment horizontal="center" vertical="center" wrapText="1"/>
    </xf>
    <xf numFmtId="38" fontId="4" fillId="4" borderId="12" xfId="1" applyFont="1" applyFill="1" applyBorder="1" applyAlignment="1">
      <alignment horizontal="center" vertical="center"/>
    </xf>
    <xf numFmtId="178" fontId="4" fillId="4" borderId="3" xfId="0" applyNumberFormat="1" applyFont="1" applyFill="1" applyBorder="1" applyAlignment="1" applyProtection="1">
      <alignment horizontal="right" vertical="center" indent="1"/>
      <protection locked="0"/>
    </xf>
    <xf numFmtId="178" fontId="4" fillId="4" borderId="3" xfId="1" applyNumberFormat="1" applyFont="1" applyFill="1" applyBorder="1" applyAlignment="1" applyProtection="1">
      <alignment horizontal="right" vertical="center" indent="1"/>
      <protection locked="0"/>
    </xf>
    <xf numFmtId="178" fontId="4" fillId="4" borderId="11" xfId="1" applyNumberFormat="1" applyFont="1" applyFill="1" applyBorder="1" applyAlignment="1" applyProtection="1">
      <alignment horizontal="right" vertical="center" indent="1"/>
      <protection locked="0"/>
    </xf>
    <xf numFmtId="181" fontId="31" fillId="0" borderId="2" xfId="1" applyNumberFormat="1" applyFont="1" applyBorder="1" applyAlignment="1" applyProtection="1">
      <alignment horizontal="center" vertical="center" shrinkToFit="1"/>
      <protection locked="0"/>
    </xf>
    <xf numFmtId="181" fontId="4" fillId="0" borderId="3" xfId="1" applyNumberFormat="1" applyFont="1" applyBorder="1" applyAlignment="1" applyProtection="1">
      <alignment horizontal="center" vertical="center" shrinkToFit="1"/>
      <protection locked="0"/>
    </xf>
    <xf numFmtId="181" fontId="4" fillId="4" borderId="11" xfId="1" applyNumberFormat="1" applyFont="1" applyFill="1" applyBorder="1" applyAlignment="1" applyProtection="1">
      <alignment horizontal="right" vertical="center" indent="1"/>
      <protection locked="0"/>
    </xf>
    <xf numFmtId="38" fontId="24" fillId="0" borderId="0" xfId="2" applyFont="1" applyBorder="1" applyAlignment="1">
      <alignment vertical="center" shrinkToFit="1"/>
    </xf>
    <xf numFmtId="178" fontId="28" fillId="2" borderId="10" xfId="1" applyNumberFormat="1" applyFont="1" applyFill="1" applyBorder="1" applyAlignment="1">
      <alignment horizontal="right" vertical="center" shrinkToFit="1"/>
    </xf>
    <xf numFmtId="38" fontId="57" fillId="2" borderId="0" xfId="1" applyFont="1" applyFill="1" applyAlignment="1">
      <alignment vertical="center" shrinkToFit="1"/>
    </xf>
    <xf numFmtId="38" fontId="57" fillId="0" borderId="0" xfId="1" applyFont="1" applyAlignment="1">
      <alignment vertical="center" shrinkToFit="1"/>
    </xf>
    <xf numFmtId="38" fontId="29" fillId="0" borderId="0" xfId="2" applyFont="1" applyBorder="1" applyAlignment="1">
      <alignment vertical="center" shrinkToFit="1"/>
    </xf>
    <xf numFmtId="38" fontId="24" fillId="2" borderId="1" xfId="2" applyFont="1" applyFill="1" applyBorder="1" applyAlignment="1">
      <alignment vertical="center" shrinkToFit="1"/>
    </xf>
    <xf numFmtId="0" fontId="55" fillId="4" borderId="4" xfId="1" applyNumberFormat="1" applyFont="1" applyFill="1" applyBorder="1" applyAlignment="1">
      <alignment horizontal="center" vertical="center"/>
    </xf>
    <xf numFmtId="0" fontId="4" fillId="4" borderId="10" xfId="1" applyNumberFormat="1" applyFont="1" applyFill="1" applyBorder="1" applyAlignment="1">
      <alignment horizontal="center" vertical="center"/>
    </xf>
    <xf numFmtId="0" fontId="55" fillId="4" borderId="2" xfId="1" applyNumberFormat="1" applyFont="1" applyFill="1" applyBorder="1" applyAlignment="1">
      <alignment horizontal="center" vertical="center"/>
    </xf>
    <xf numFmtId="0" fontId="4" fillId="4" borderId="3" xfId="1" applyNumberFormat="1" applyFont="1" applyFill="1" applyBorder="1" applyAlignment="1">
      <alignment horizontal="center" vertical="center"/>
    </xf>
    <xf numFmtId="178" fontId="48" fillId="4" borderId="2" xfId="2" applyNumberFormat="1" applyFont="1" applyFill="1" applyBorder="1" applyAlignment="1">
      <alignment vertical="center" shrinkToFit="1"/>
    </xf>
    <xf numFmtId="178" fontId="48" fillId="4" borderId="2" xfId="0" applyNumberFormat="1" applyFont="1" applyFill="1" applyBorder="1" applyAlignment="1">
      <alignment horizontal="right" vertical="center" shrinkToFit="1"/>
    </xf>
    <xf numFmtId="178" fontId="48" fillId="4" borderId="4" xfId="2" applyNumberFormat="1" applyFont="1" applyFill="1" applyBorder="1" applyAlignment="1" applyProtection="1">
      <alignment vertical="center" shrinkToFit="1"/>
      <protection locked="0"/>
    </xf>
    <xf numFmtId="178" fontId="48" fillId="4" borderId="2" xfId="2" applyNumberFormat="1" applyFont="1" applyFill="1" applyBorder="1" applyAlignment="1" applyProtection="1">
      <alignment vertical="center" shrinkToFit="1"/>
      <protection locked="0"/>
    </xf>
    <xf numFmtId="38" fontId="55" fillId="4" borderId="4" xfId="1" applyFont="1" applyFill="1" applyBorder="1" applyAlignment="1" applyProtection="1">
      <alignment horizontal="right" vertical="center"/>
      <protection locked="0"/>
    </xf>
    <xf numFmtId="38" fontId="55" fillId="4" borderId="6" xfId="1" applyFont="1" applyFill="1" applyBorder="1" applyAlignment="1">
      <alignment horizontal="center" vertical="center"/>
    </xf>
    <xf numFmtId="181" fontId="55" fillId="4" borderId="2" xfId="1" applyNumberFormat="1" applyFont="1" applyFill="1" applyBorder="1" applyAlignment="1" applyProtection="1">
      <alignment horizontal="right" vertical="center" indent="1"/>
      <protection locked="0"/>
    </xf>
    <xf numFmtId="181" fontId="55" fillId="4" borderId="2" xfId="1" applyNumberFormat="1" applyFont="1" applyFill="1" applyBorder="1" applyAlignment="1">
      <alignment horizontal="right" vertical="center" indent="1"/>
    </xf>
    <xf numFmtId="38" fontId="55" fillId="4" borderId="4" xfId="1" quotePrefix="1" applyFont="1" applyFill="1" applyBorder="1" applyAlignment="1">
      <alignment vertical="center" wrapText="1"/>
    </xf>
    <xf numFmtId="38" fontId="55" fillId="4" borderId="5" xfId="1" applyFont="1" applyFill="1" applyBorder="1" applyAlignment="1">
      <alignment horizontal="center" vertical="center" wrapText="1"/>
    </xf>
    <xf numFmtId="181" fontId="55" fillId="4" borderId="13" xfId="1" applyNumberFormat="1" applyFont="1" applyFill="1" applyBorder="1" applyAlignment="1" applyProtection="1">
      <alignment horizontal="right" vertical="center" indent="1"/>
      <protection locked="0"/>
    </xf>
    <xf numFmtId="181" fontId="55" fillId="4" borderId="2" xfId="1" quotePrefix="1" applyNumberFormat="1" applyFont="1" applyFill="1" applyBorder="1" applyAlignment="1">
      <alignment horizontal="right" vertical="center" indent="1"/>
    </xf>
    <xf numFmtId="181" fontId="55" fillId="4" borderId="6" xfId="1" applyNumberFormat="1" applyFont="1" applyFill="1" applyBorder="1" applyAlignment="1">
      <alignment horizontal="right" vertical="center" indent="1"/>
    </xf>
    <xf numFmtId="181" fontId="55" fillId="4" borderId="6" xfId="1" applyNumberFormat="1" applyFont="1" applyFill="1" applyBorder="1" applyAlignment="1" applyProtection="1">
      <alignment horizontal="right" vertical="center" indent="1"/>
      <protection locked="0"/>
    </xf>
    <xf numFmtId="178" fontId="55" fillId="4" borderId="2" xfId="1" applyNumberFormat="1" applyFont="1" applyFill="1" applyBorder="1" applyAlignment="1" applyProtection="1">
      <alignment horizontal="right" vertical="center" indent="1"/>
      <protection locked="0"/>
    </xf>
    <xf numFmtId="178" fontId="55" fillId="4" borderId="5" xfId="1" applyNumberFormat="1" applyFont="1" applyFill="1" applyBorder="1" applyAlignment="1" applyProtection="1">
      <alignment horizontal="right" vertical="center" indent="1"/>
      <protection locked="0"/>
    </xf>
    <xf numFmtId="178" fontId="55" fillId="4" borderId="6" xfId="1" applyNumberFormat="1" applyFont="1" applyFill="1" applyBorder="1" applyAlignment="1" applyProtection="1">
      <alignment horizontal="right" vertical="center" indent="1"/>
      <protection locked="0"/>
    </xf>
    <xf numFmtId="38" fontId="55" fillId="4" borderId="4" xfId="1" applyFont="1" applyFill="1" applyBorder="1" applyAlignment="1">
      <alignment vertical="center" wrapText="1"/>
    </xf>
    <xf numFmtId="178" fontId="55" fillId="4" borderId="2" xfId="1" quotePrefix="1" applyNumberFormat="1" applyFont="1" applyFill="1" applyBorder="1" applyAlignment="1" applyProtection="1">
      <alignment horizontal="right" vertical="center" indent="1"/>
      <protection locked="0"/>
    </xf>
    <xf numFmtId="178" fontId="55" fillId="4" borderId="0" xfId="1" applyNumberFormat="1" applyFont="1" applyFill="1" applyBorder="1" applyAlignment="1">
      <alignment horizontal="right" vertical="center" indent="1"/>
    </xf>
    <xf numFmtId="178" fontId="55" fillId="4" borderId="2" xfId="1" applyNumberFormat="1" applyFont="1" applyFill="1" applyBorder="1" applyAlignment="1">
      <alignment horizontal="right" vertical="center" indent="1"/>
    </xf>
    <xf numFmtId="0" fontId="9" fillId="0" borderId="0" xfId="0" applyFont="1" applyAlignment="1">
      <alignment horizontal="left" vertical="center"/>
    </xf>
    <xf numFmtId="0" fontId="13" fillId="0" borderId="0" xfId="0" applyFont="1" applyAlignment="1">
      <alignment horizontal="left" vertical="center"/>
    </xf>
    <xf numFmtId="38" fontId="9" fillId="0" borderId="0" xfId="1" applyFont="1" applyAlignment="1">
      <alignment horizontal="left" vertical="center"/>
    </xf>
    <xf numFmtId="38" fontId="9" fillId="0" borderId="0" xfId="1" quotePrefix="1" applyFont="1" applyAlignment="1">
      <alignment horizontal="left" vertical="center"/>
    </xf>
    <xf numFmtId="0" fontId="23" fillId="0" borderId="0" xfId="0" quotePrefix="1" applyFont="1" applyAlignment="1">
      <alignment horizontal="left" vertical="center" wrapText="1"/>
    </xf>
    <xf numFmtId="0" fontId="9" fillId="0" borderId="0" xfId="0" quotePrefix="1" applyFont="1" applyAlignment="1">
      <alignment horizontal="left" vertical="center" wrapText="1"/>
    </xf>
    <xf numFmtId="0" fontId="9"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0" fontId="13" fillId="0" borderId="0" xfId="0" applyFont="1" applyAlignment="1" applyProtection="1">
      <alignment horizontal="left" vertical="center" shrinkToFit="1"/>
      <protection locked="0"/>
    </xf>
    <xf numFmtId="0" fontId="9" fillId="0" borderId="0" xfId="0" applyFont="1" applyAlignment="1" applyProtection="1">
      <alignment horizontal="left" vertical="center"/>
      <protection locked="0"/>
    </xf>
    <xf numFmtId="38" fontId="4" fillId="2" borderId="11" xfId="1" applyFont="1" applyFill="1" applyBorder="1" applyAlignment="1" applyProtection="1">
      <alignment horizontal="center" vertical="center" shrinkToFit="1"/>
      <protection locked="0"/>
    </xf>
    <xf numFmtId="38" fontId="4" fillId="0" borderId="7" xfId="1" quotePrefix="1" applyFont="1" applyBorder="1" applyAlignment="1">
      <alignment horizontal="left" vertical="center" wrapText="1"/>
    </xf>
    <xf numFmtId="38" fontId="4" fillId="0" borderId="8" xfId="1" quotePrefix="1" applyFont="1" applyBorder="1" applyAlignment="1">
      <alignment horizontal="left" vertical="center" wrapText="1"/>
    </xf>
    <xf numFmtId="38" fontId="4" fillId="0" borderId="9" xfId="1" quotePrefix="1" applyFont="1" applyBorder="1" applyAlignment="1">
      <alignment horizontal="left" vertical="center" wrapText="1"/>
    </xf>
    <xf numFmtId="38" fontId="4" fillId="2" borderId="8" xfId="1" quotePrefix="1" applyFont="1" applyFill="1" applyBorder="1" applyAlignment="1">
      <alignment horizontal="left" vertical="center" wrapText="1"/>
    </xf>
    <xf numFmtId="38" fontId="4" fillId="2" borderId="9" xfId="1" quotePrefix="1" applyFont="1" applyFill="1" applyBorder="1" applyAlignment="1">
      <alignment horizontal="left" vertical="center" wrapText="1"/>
    </xf>
    <xf numFmtId="38" fontId="4" fillId="2" borderId="7" xfId="1" applyFont="1" applyFill="1" applyBorder="1" applyAlignment="1">
      <alignment horizontal="left" vertical="center" wrapText="1"/>
    </xf>
    <xf numFmtId="38" fontId="4" fillId="2" borderId="8" xfId="1" applyFont="1" applyFill="1" applyBorder="1" applyAlignment="1">
      <alignment horizontal="left" vertical="center" wrapText="1"/>
    </xf>
    <xf numFmtId="38" fontId="4" fillId="2" borderId="9" xfId="1" applyFont="1" applyFill="1" applyBorder="1" applyAlignment="1">
      <alignment horizontal="left" vertical="center" wrapText="1"/>
    </xf>
    <xf numFmtId="38" fontId="4" fillId="2" borderId="10" xfId="1" applyFont="1" applyFill="1" applyBorder="1" applyAlignment="1">
      <alignment horizontal="center" vertical="center" wrapText="1"/>
    </xf>
    <xf numFmtId="38" fontId="4" fillId="2" borderId="11" xfId="1" applyFont="1" applyFill="1" applyBorder="1" applyAlignment="1">
      <alignment horizontal="center" vertical="center" wrapText="1"/>
    </xf>
    <xf numFmtId="38" fontId="4" fillId="0" borderId="1" xfId="1" applyFont="1" applyBorder="1" applyAlignment="1">
      <alignment horizontal="center" vertical="center"/>
    </xf>
    <xf numFmtId="38" fontId="4" fillId="2" borderId="5" xfId="1" quotePrefix="1" applyFont="1" applyFill="1" applyBorder="1" applyAlignment="1">
      <alignment horizontal="left" vertical="center" wrapText="1"/>
    </xf>
    <xf numFmtId="38" fontId="4" fillId="2" borderId="6" xfId="1" quotePrefix="1" applyFont="1" applyFill="1" applyBorder="1" applyAlignment="1">
      <alignment horizontal="left" vertical="center" wrapText="1"/>
    </xf>
    <xf numFmtId="38" fontId="4" fillId="2" borderId="11" xfId="1" quotePrefix="1" applyFont="1" applyFill="1" applyBorder="1" applyAlignment="1">
      <alignment horizontal="left" vertical="center" wrapText="1"/>
    </xf>
    <xf numFmtId="38" fontId="4" fillId="2" borderId="12" xfId="1" quotePrefix="1" applyFont="1" applyFill="1" applyBorder="1" applyAlignment="1">
      <alignment horizontal="left" vertical="center" wrapText="1"/>
    </xf>
    <xf numFmtId="38" fontId="4" fillId="2" borderId="4" xfId="1" applyFont="1" applyFill="1" applyBorder="1" applyAlignment="1">
      <alignment horizontal="center" vertical="center" wrapText="1"/>
    </xf>
    <xf numFmtId="38" fontId="4" fillId="2" borderId="5" xfId="1" applyFont="1" applyFill="1" applyBorder="1" applyAlignment="1">
      <alignment horizontal="center" vertical="center" wrapText="1"/>
    </xf>
    <xf numFmtId="38" fontId="4" fillId="2" borderId="6" xfId="1" applyFont="1" applyFill="1" applyBorder="1" applyAlignment="1">
      <alignment horizontal="center" vertical="center" wrapText="1"/>
    </xf>
    <xf numFmtId="38" fontId="4" fillId="2" borderId="12" xfId="1" applyFont="1" applyFill="1" applyBorder="1" applyAlignment="1">
      <alignment horizontal="center" vertical="center" wrapText="1"/>
    </xf>
    <xf numFmtId="38" fontId="4" fillId="2" borderId="4" xfId="1" quotePrefix="1" applyFont="1" applyFill="1" applyBorder="1" applyAlignment="1">
      <alignment horizontal="left" vertical="center" wrapText="1"/>
    </xf>
    <xf numFmtId="38" fontId="4" fillId="2" borderId="10" xfId="1" quotePrefix="1" applyFont="1" applyFill="1" applyBorder="1" applyAlignment="1">
      <alignment horizontal="left" vertical="center" wrapText="1"/>
    </xf>
    <xf numFmtId="38" fontId="4" fillId="2" borderId="5" xfId="1" applyFont="1" applyFill="1" applyBorder="1" applyAlignment="1">
      <alignment horizontal="left" vertical="center"/>
    </xf>
    <xf numFmtId="38" fontId="4" fillId="2" borderId="4" xfId="1" applyFont="1" applyFill="1" applyBorder="1" applyAlignment="1">
      <alignment horizontal="center" vertical="center"/>
    </xf>
    <xf numFmtId="38" fontId="4" fillId="2" borderId="5" xfId="1" applyFont="1" applyFill="1" applyBorder="1" applyAlignment="1">
      <alignment horizontal="center" vertical="center"/>
    </xf>
    <xf numFmtId="38" fontId="4" fillId="2" borderId="6" xfId="1" applyFont="1" applyFill="1" applyBorder="1" applyAlignment="1">
      <alignment horizontal="center" vertical="center"/>
    </xf>
    <xf numFmtId="38" fontId="4" fillId="2" borderId="10" xfId="1" applyFont="1" applyFill="1" applyBorder="1" applyAlignment="1">
      <alignment horizontal="center" vertical="center"/>
    </xf>
    <xf numFmtId="38" fontId="4" fillId="2" borderId="11" xfId="1" applyFont="1" applyFill="1" applyBorder="1" applyAlignment="1">
      <alignment horizontal="center" vertical="center"/>
    </xf>
    <xf numFmtId="38" fontId="4" fillId="2" borderId="12" xfId="1" applyFont="1" applyFill="1" applyBorder="1" applyAlignment="1">
      <alignment horizontal="center" vertical="center"/>
    </xf>
    <xf numFmtId="38" fontId="4" fillId="2" borderId="5" xfId="1" applyFont="1" applyFill="1" applyBorder="1" applyAlignment="1">
      <alignment horizontal="left" vertical="center" wrapText="1"/>
    </xf>
    <xf numFmtId="38" fontId="4" fillId="2" borderId="11" xfId="1" applyFont="1" applyFill="1" applyBorder="1" applyAlignment="1">
      <alignment horizontal="left" vertical="center" wrapText="1"/>
    </xf>
    <xf numFmtId="38" fontId="4" fillId="2" borderId="0" xfId="1" quotePrefix="1" applyFont="1" applyFill="1" applyAlignment="1">
      <alignment horizontal="left" vertical="center"/>
    </xf>
    <xf numFmtId="38" fontId="4" fillId="2" borderId="5" xfId="1" applyFont="1" applyFill="1" applyBorder="1" applyAlignment="1">
      <alignment horizontal="left" vertical="center" shrinkToFit="1"/>
    </xf>
    <xf numFmtId="38" fontId="4" fillId="2" borderId="6" xfId="1" applyFont="1" applyFill="1" applyBorder="1" applyAlignment="1">
      <alignment horizontal="left" vertical="center" shrinkToFit="1"/>
    </xf>
    <xf numFmtId="38" fontId="4" fillId="2" borderId="11" xfId="1" applyFont="1" applyFill="1" applyBorder="1" applyAlignment="1">
      <alignment horizontal="left" vertical="center" shrinkToFit="1"/>
    </xf>
    <xf numFmtId="38" fontId="4" fillId="2" borderId="12" xfId="1" applyFont="1" applyFill="1" applyBorder="1" applyAlignment="1">
      <alignment horizontal="left" vertical="center" shrinkToFit="1"/>
    </xf>
    <xf numFmtId="38" fontId="4" fillId="2" borderId="6" xfId="1" applyFont="1" applyFill="1" applyBorder="1" applyAlignment="1">
      <alignment horizontal="left" vertical="center" wrapText="1"/>
    </xf>
    <xf numFmtId="38" fontId="4" fillId="2" borderId="12" xfId="1" applyFont="1" applyFill="1" applyBorder="1" applyAlignment="1">
      <alignment horizontal="left" vertical="center" wrapText="1"/>
    </xf>
    <xf numFmtId="38" fontId="51" fillId="2" borderId="0" xfId="1" applyFont="1" applyFill="1" applyAlignment="1" applyProtection="1">
      <alignment horizontal="right" vertical="center"/>
      <protection locked="0"/>
    </xf>
    <xf numFmtId="38" fontId="27" fillId="2" borderId="5" xfId="2" applyFont="1" applyFill="1" applyBorder="1" applyAlignment="1">
      <alignment horizontal="left" vertical="center" shrinkToFit="1"/>
    </xf>
    <xf numFmtId="38" fontId="27" fillId="2" borderId="0" xfId="2" applyFont="1" applyFill="1" applyBorder="1" applyAlignment="1">
      <alignment horizontal="left" vertical="center" shrinkToFit="1"/>
    </xf>
    <xf numFmtId="38" fontId="27" fillId="0" borderId="4" xfId="2" applyFont="1" applyBorder="1" applyAlignment="1">
      <alignment horizontal="center" vertical="center" wrapText="1"/>
    </xf>
    <xf numFmtId="38" fontId="27" fillId="0" borderId="6" xfId="2" applyFont="1" applyBorder="1" applyAlignment="1">
      <alignment horizontal="center" vertical="center" wrapText="1"/>
    </xf>
    <xf numFmtId="38" fontId="27" fillId="0" borderId="10" xfId="2" applyFont="1" applyBorder="1" applyAlignment="1">
      <alignment horizontal="center" vertical="center" wrapText="1"/>
    </xf>
    <xf numFmtId="38" fontId="27" fillId="0" borderId="12" xfId="2" applyFont="1" applyBorder="1" applyAlignment="1">
      <alignment horizontal="center" vertical="center" wrapText="1"/>
    </xf>
    <xf numFmtId="38" fontId="28" fillId="0" borderId="7" xfId="2" applyFont="1" applyBorder="1" applyAlignment="1">
      <alignment horizontal="center" vertical="center"/>
    </xf>
    <xf numFmtId="38" fontId="28" fillId="0" borderId="8" xfId="2" applyFont="1" applyBorder="1" applyAlignment="1">
      <alignment horizontal="center" vertical="center"/>
    </xf>
    <xf numFmtId="38" fontId="28" fillId="0" borderId="9" xfId="2" applyFont="1" applyBorder="1" applyAlignment="1">
      <alignment horizontal="center" vertical="center"/>
    </xf>
    <xf numFmtId="38" fontId="27" fillId="0" borderId="4" xfId="2" quotePrefix="1" applyFont="1" applyBorder="1" applyAlignment="1">
      <alignment horizontal="center" vertical="center" textRotation="255" wrapText="1"/>
    </xf>
    <xf numFmtId="38" fontId="27" fillId="0" borderId="13" xfId="2" quotePrefix="1" applyFont="1" applyBorder="1" applyAlignment="1">
      <alignment horizontal="center" vertical="center" textRotation="255" wrapText="1"/>
    </xf>
    <xf numFmtId="38" fontId="27" fillId="0" borderId="3" xfId="2" quotePrefix="1" applyFont="1" applyBorder="1" applyAlignment="1">
      <alignment horizontal="center" vertical="center" textRotation="255" wrapText="1"/>
    </xf>
    <xf numFmtId="38" fontId="27" fillId="0" borderId="2" xfId="2" quotePrefix="1" applyFont="1" applyBorder="1" applyAlignment="1">
      <alignment horizontal="center" vertical="center" textRotation="255" wrapText="1"/>
    </xf>
    <xf numFmtId="38" fontId="27" fillId="0" borderId="2" xfId="2" applyFont="1" applyBorder="1" applyAlignment="1">
      <alignment horizontal="center" vertical="center" textRotation="255" wrapText="1"/>
    </xf>
    <xf numFmtId="38" fontId="27" fillId="0" borderId="13" xfId="2" applyFont="1" applyBorder="1" applyAlignment="1">
      <alignment horizontal="center" vertical="center" textRotation="255" wrapText="1"/>
    </xf>
    <xf numFmtId="38" fontId="27" fillId="0" borderId="3" xfId="2" applyFont="1" applyBorder="1" applyAlignment="1">
      <alignment horizontal="center" vertical="center" textRotation="255" wrapText="1"/>
    </xf>
    <xf numFmtId="38" fontId="27" fillId="0" borderId="4" xfId="2" quotePrefix="1" applyFont="1" applyBorder="1" applyAlignment="1">
      <alignment horizontal="center" vertical="center" wrapText="1"/>
    </xf>
    <xf numFmtId="38" fontId="27" fillId="0" borderId="5" xfId="2" quotePrefix="1" applyFont="1" applyBorder="1" applyAlignment="1">
      <alignment horizontal="center" vertical="center" wrapText="1"/>
    </xf>
    <xf numFmtId="38" fontId="27" fillId="0" borderId="6" xfId="2" quotePrefix="1" applyFont="1" applyBorder="1" applyAlignment="1">
      <alignment horizontal="center" vertical="center" wrapText="1"/>
    </xf>
    <xf numFmtId="38" fontId="27" fillId="0" borderId="10" xfId="2" quotePrefix="1" applyFont="1" applyBorder="1" applyAlignment="1">
      <alignment horizontal="center" vertical="center" wrapText="1"/>
    </xf>
    <xf numFmtId="38" fontId="27" fillId="0" borderId="11" xfId="2" quotePrefix="1" applyFont="1" applyBorder="1" applyAlignment="1">
      <alignment horizontal="center" vertical="center" wrapText="1"/>
    </xf>
    <xf numFmtId="38" fontId="27" fillId="0" borderId="12" xfId="2" quotePrefix="1" applyFont="1" applyBorder="1" applyAlignment="1">
      <alignment horizontal="center" vertical="center" wrapText="1"/>
    </xf>
    <xf numFmtId="38" fontId="27" fillId="0" borderId="5" xfId="2" applyFont="1" applyBorder="1" applyAlignment="1">
      <alignment horizontal="center" vertical="center" wrapText="1"/>
    </xf>
    <xf numFmtId="38" fontId="52" fillId="0" borderId="2" xfId="2" quotePrefix="1" applyFont="1" applyBorder="1" applyAlignment="1">
      <alignment horizontal="center" vertical="center" textRotation="255" wrapText="1"/>
    </xf>
    <xf numFmtId="38" fontId="52" fillId="0" borderId="13" xfId="2" quotePrefix="1" applyFont="1" applyBorder="1" applyAlignment="1">
      <alignment horizontal="center" vertical="center" textRotation="255" wrapText="1"/>
    </xf>
    <xf numFmtId="38" fontId="52" fillId="0" borderId="3" xfId="2" quotePrefix="1" applyFont="1" applyBorder="1" applyAlignment="1">
      <alignment horizontal="center" vertical="center" textRotation="255" wrapText="1"/>
    </xf>
    <xf numFmtId="38" fontId="25" fillId="2" borderId="0" xfId="2" quotePrefix="1" applyFont="1" applyFill="1" applyAlignment="1">
      <alignment horizontal="left" vertical="center"/>
    </xf>
    <xf numFmtId="38" fontId="25" fillId="2" borderId="0" xfId="2" applyFont="1" applyFill="1" applyAlignment="1">
      <alignment horizontal="left" vertical="center"/>
    </xf>
    <xf numFmtId="38" fontId="27" fillId="0" borderId="1" xfId="2" applyFont="1" applyBorder="1" applyAlignment="1">
      <alignment horizontal="center" vertical="center" textRotation="255"/>
    </xf>
    <xf numFmtId="38" fontId="27" fillId="0" borderId="13" xfId="2" applyFont="1" applyBorder="1" applyAlignment="1">
      <alignment horizontal="center" vertical="center" textRotation="255"/>
    </xf>
    <xf numFmtId="38" fontId="27" fillId="0" borderId="3" xfId="2" applyFont="1" applyBorder="1" applyAlignment="1">
      <alignment horizontal="center" vertical="center" textRotation="255"/>
    </xf>
    <xf numFmtId="38" fontId="22" fillId="2" borderId="0" xfId="1" applyFont="1" applyFill="1" applyAlignment="1" applyProtection="1">
      <alignment horizontal="right" vertical="center"/>
      <protection locked="0"/>
    </xf>
    <xf numFmtId="38" fontId="52" fillId="0" borderId="2" xfId="2" applyFont="1" applyBorder="1" applyAlignment="1">
      <alignment horizontal="center" vertical="center" textRotation="255" wrapText="1"/>
    </xf>
    <xf numFmtId="38" fontId="52" fillId="0" borderId="3" xfId="2" applyFont="1" applyBorder="1" applyAlignment="1">
      <alignment horizontal="center" vertical="center" textRotation="255" wrapText="1"/>
    </xf>
    <xf numFmtId="38" fontId="27" fillId="0" borderId="7" xfId="2" applyFont="1" applyBorder="1" applyAlignment="1">
      <alignment horizontal="center" vertical="center" wrapText="1"/>
    </xf>
    <xf numFmtId="38" fontId="27" fillId="0" borderId="8" xfId="2" applyFont="1" applyBorder="1" applyAlignment="1">
      <alignment horizontal="center" vertical="center" wrapText="1"/>
    </xf>
    <xf numFmtId="38" fontId="27" fillId="0" borderId="9" xfId="2" applyFont="1" applyBorder="1" applyAlignment="1">
      <alignment horizontal="center" vertical="center" wrapText="1"/>
    </xf>
    <xf numFmtId="38" fontId="28" fillId="0" borderId="2" xfId="0" applyNumberFormat="1" applyFont="1" applyBorder="1" applyAlignment="1">
      <alignment horizontal="center" vertical="center" shrinkToFit="1"/>
    </xf>
    <xf numFmtId="38" fontId="28" fillId="0" borderId="3" xfId="0" applyNumberFormat="1" applyFont="1" applyBorder="1" applyAlignment="1">
      <alignment horizontal="center" vertical="center" shrinkToFit="1"/>
    </xf>
    <xf numFmtId="38" fontId="28" fillId="0" borderId="1" xfId="1" applyFont="1" applyBorder="1" applyAlignment="1">
      <alignment horizontal="center" vertical="center" wrapText="1"/>
    </xf>
    <xf numFmtId="38" fontId="28" fillId="0" borderId="1" xfId="1" applyFont="1" applyBorder="1" applyAlignment="1">
      <alignment horizontal="center" vertical="center"/>
    </xf>
    <xf numFmtId="38" fontId="28" fillId="0" borderId="7" xfId="1" applyFont="1" applyBorder="1" applyAlignment="1">
      <alignment horizontal="center" vertical="center"/>
    </xf>
    <xf numFmtId="38" fontId="9" fillId="2" borderId="0" xfId="2" applyFont="1" applyFill="1" applyAlignment="1">
      <alignment horizontal="left" vertical="center"/>
    </xf>
    <xf numFmtId="38" fontId="28" fillId="0" borderId="1" xfId="2" applyFont="1" applyBorder="1" applyAlignment="1">
      <alignment horizontal="center" vertical="center" textRotation="255"/>
    </xf>
    <xf numFmtId="38" fontId="28" fillId="0" borderId="7" xfId="1" quotePrefix="1" applyFont="1" applyBorder="1" applyAlignment="1">
      <alignment horizontal="center" vertical="center"/>
    </xf>
    <xf numFmtId="38" fontId="28" fillId="0" borderId="8" xfId="1" quotePrefix="1" applyFont="1" applyBorder="1" applyAlignment="1">
      <alignment horizontal="center" vertical="center"/>
    </xf>
    <xf numFmtId="38" fontId="28" fillId="0" borderId="9" xfId="1" quotePrefix="1" applyFont="1" applyBorder="1" applyAlignment="1">
      <alignment horizontal="center" vertical="center"/>
    </xf>
    <xf numFmtId="38" fontId="28" fillId="0" borderId="7" xfId="1" applyFont="1" applyBorder="1" applyAlignment="1">
      <alignment horizontal="center" vertical="center" wrapText="1"/>
    </xf>
    <xf numFmtId="38" fontId="28" fillId="0" borderId="9" xfId="1" applyFont="1" applyBorder="1" applyAlignment="1">
      <alignment horizontal="center" vertical="center"/>
    </xf>
    <xf numFmtId="38" fontId="28" fillId="0" borderId="2" xfId="1" quotePrefix="1" applyFont="1" applyBorder="1" applyAlignment="1">
      <alignment horizontal="center" vertical="center" wrapText="1"/>
    </xf>
    <xf numFmtId="38" fontId="28" fillId="0" borderId="13" xfId="1" quotePrefix="1" applyFont="1" applyBorder="1" applyAlignment="1">
      <alignment horizontal="center" vertical="center" wrapText="1"/>
    </xf>
    <xf numFmtId="38" fontId="28" fillId="0" borderId="3" xfId="1" quotePrefix="1" applyFont="1" applyBorder="1" applyAlignment="1">
      <alignment horizontal="center" vertical="center" wrapText="1"/>
    </xf>
    <xf numFmtId="38" fontId="28" fillId="0" borderId="4" xfId="1" applyFont="1" applyBorder="1" applyAlignment="1">
      <alignment horizontal="center" vertical="center" wrapText="1"/>
    </xf>
    <xf numFmtId="38" fontId="28" fillId="0" borderId="6" xfId="1" applyFont="1" applyBorder="1" applyAlignment="1">
      <alignment horizontal="center" vertical="center" wrapText="1"/>
    </xf>
    <xf numFmtId="38" fontId="28" fillId="0" borderId="10" xfId="1" applyFont="1" applyBorder="1" applyAlignment="1">
      <alignment horizontal="center" vertical="center" wrapText="1"/>
    </xf>
    <xf numFmtId="38" fontId="28" fillId="0" borderId="12" xfId="1" applyFont="1" applyBorder="1" applyAlignment="1">
      <alignment horizontal="center" vertical="center" wrapText="1"/>
    </xf>
    <xf numFmtId="38" fontId="28" fillId="0" borderId="8" xfId="1" applyFont="1" applyBorder="1" applyAlignment="1">
      <alignment horizontal="center" vertical="center"/>
    </xf>
    <xf numFmtId="38" fontId="28" fillId="0" borderId="2" xfId="1" applyFont="1" applyBorder="1" applyAlignment="1">
      <alignment horizontal="center" vertical="center" wrapText="1"/>
    </xf>
    <xf numFmtId="38" fontId="28" fillId="0" borderId="2" xfId="1" quotePrefix="1" applyFont="1" applyBorder="1" applyAlignment="1">
      <alignment horizontal="center" vertical="center"/>
    </xf>
    <xf numFmtId="38" fontId="28" fillId="0" borderId="3" xfId="1" quotePrefix="1" applyFont="1" applyBorder="1" applyAlignment="1">
      <alignment horizontal="center" vertical="center"/>
    </xf>
    <xf numFmtId="38" fontId="58" fillId="2" borderId="0" xfId="2" quotePrefix="1" applyFont="1" applyFill="1" applyAlignment="1">
      <alignment horizontal="left" vertical="center"/>
    </xf>
    <xf numFmtId="38" fontId="28" fillId="0" borderId="4" xfId="2" applyFont="1" applyBorder="1" applyAlignment="1">
      <alignment horizontal="center" vertical="center" wrapText="1"/>
    </xf>
    <xf numFmtId="38" fontId="28" fillId="0" borderId="6" xfId="2" applyFont="1" applyBorder="1" applyAlignment="1">
      <alignment horizontal="center" vertical="center" wrapText="1"/>
    </xf>
    <xf numFmtId="38" fontId="28" fillId="0" borderId="10" xfId="2" applyFont="1" applyBorder="1" applyAlignment="1">
      <alignment horizontal="center" vertical="center" wrapText="1"/>
    </xf>
    <xf numFmtId="38" fontId="28" fillId="0" borderId="12" xfId="2" applyFont="1" applyBorder="1" applyAlignment="1">
      <alignment horizontal="center" vertical="center" wrapText="1"/>
    </xf>
    <xf numFmtId="38" fontId="14" fillId="0" borderId="2" xfId="1" quotePrefix="1" applyFont="1" applyBorder="1" applyAlignment="1">
      <alignment horizontal="center" vertical="center" wrapText="1" shrinkToFit="1"/>
    </xf>
    <xf numFmtId="38" fontId="14" fillId="0" borderId="3" xfId="1" quotePrefix="1" applyFont="1" applyBorder="1" applyAlignment="1">
      <alignment horizontal="center" vertical="center" wrapText="1" shrinkToFit="1"/>
    </xf>
    <xf numFmtId="38" fontId="11" fillId="0" borderId="19" xfId="1" applyFont="1" applyBorder="1" applyAlignment="1">
      <alignment horizontal="center" vertical="center" shrinkToFit="1"/>
    </xf>
    <xf numFmtId="38" fontId="11" fillId="0" borderId="16" xfId="1" applyFont="1" applyBorder="1" applyAlignment="1">
      <alignment horizontal="center" vertical="center" shrinkToFit="1"/>
    </xf>
    <xf numFmtId="38" fontId="11" fillId="0" borderId="2" xfId="1" quotePrefix="1" applyFont="1" applyBorder="1" applyAlignment="1">
      <alignment horizontal="center" vertical="center" shrinkToFit="1"/>
    </xf>
    <xf numFmtId="38" fontId="11" fillId="0" borderId="3" xfId="1" quotePrefix="1" applyFont="1" applyBorder="1" applyAlignment="1">
      <alignment horizontal="center" vertical="center" shrinkToFit="1"/>
    </xf>
    <xf numFmtId="38" fontId="23" fillId="2" borderId="0" xfId="2" quotePrefix="1" applyFont="1" applyFill="1" applyAlignment="1">
      <alignment horizontal="left" vertical="center"/>
    </xf>
    <xf numFmtId="38" fontId="12" fillId="2" borderId="0" xfId="2" quotePrefix="1" applyFont="1" applyFill="1" applyAlignment="1" applyProtection="1">
      <alignment horizontal="right" vertical="center"/>
      <protection locked="0"/>
    </xf>
    <xf numFmtId="38" fontId="11" fillId="0" borderId="14" xfId="1" applyFont="1" applyBorder="1" applyAlignment="1">
      <alignment horizontal="left" vertical="center" wrapText="1"/>
    </xf>
    <xf numFmtId="38" fontId="11" fillId="0" borderId="0" xfId="1" applyFont="1" applyAlignment="1">
      <alignment horizontal="left" vertical="center" wrapText="1"/>
    </xf>
    <xf numFmtId="38" fontId="11" fillId="0" borderId="15" xfId="1" applyFont="1" applyBorder="1" applyAlignment="1">
      <alignment horizontal="left" vertical="center" wrapText="1"/>
    </xf>
    <xf numFmtId="38" fontId="4" fillId="0" borderId="19" xfId="1" applyFont="1" applyBorder="1" applyAlignment="1">
      <alignment horizontal="center" vertical="center" shrinkToFit="1"/>
    </xf>
    <xf numFmtId="38" fontId="4" fillId="0" borderId="16" xfId="1" applyFont="1" applyBorder="1" applyAlignment="1">
      <alignment horizontal="center" vertical="center" shrinkToFit="1"/>
    </xf>
    <xf numFmtId="38" fontId="4" fillId="0" borderId="20" xfId="1" applyFont="1" applyBorder="1" applyAlignment="1">
      <alignment horizontal="center" vertical="center" shrinkToFit="1"/>
    </xf>
    <xf numFmtId="38" fontId="4" fillId="0" borderId="17" xfId="1" applyFont="1" applyBorder="1" applyAlignment="1">
      <alignment horizontal="center" vertical="center" shrinkToFit="1"/>
    </xf>
    <xf numFmtId="38" fontId="4" fillId="0" borderId="2" xfId="1" applyFont="1" applyBorder="1" applyAlignment="1">
      <alignment horizontal="center" vertical="center" shrinkToFit="1"/>
    </xf>
    <xf numFmtId="38" fontId="4" fillId="0" borderId="3" xfId="1" applyFont="1" applyBorder="1" applyAlignment="1">
      <alignment horizontal="center" vertical="center" shrinkToFit="1"/>
    </xf>
    <xf numFmtId="38" fontId="11" fillId="0" borderId="4" xfId="1" applyFont="1" applyBorder="1" applyAlignment="1">
      <alignment horizontal="left" vertical="center" wrapText="1" shrinkToFit="1"/>
    </xf>
    <xf numFmtId="38" fontId="11" fillId="0" borderId="5" xfId="1" quotePrefix="1" applyFont="1" applyBorder="1" applyAlignment="1">
      <alignment horizontal="left" vertical="center" shrinkToFit="1"/>
    </xf>
    <xf numFmtId="38" fontId="11" fillId="0" borderId="6" xfId="1" quotePrefix="1" applyFont="1" applyBorder="1" applyAlignment="1">
      <alignment horizontal="left" vertical="center" shrinkToFit="1"/>
    </xf>
    <xf numFmtId="38" fontId="11" fillId="0" borderId="10" xfId="1" quotePrefix="1" applyFont="1" applyBorder="1" applyAlignment="1">
      <alignment horizontal="left" vertical="center" shrinkToFit="1"/>
    </xf>
    <xf numFmtId="38" fontId="11" fillId="0" borderId="11" xfId="1" quotePrefix="1" applyFont="1" applyBorder="1" applyAlignment="1">
      <alignment horizontal="left" vertical="center" shrinkToFit="1"/>
    </xf>
    <xf numFmtId="38" fontId="11" fillId="0" borderId="12" xfId="1" quotePrefix="1" applyFont="1" applyBorder="1" applyAlignment="1">
      <alignment horizontal="left" vertical="center" shrinkToFit="1"/>
    </xf>
    <xf numFmtId="38" fontId="11" fillId="2" borderId="0" xfId="2" applyFont="1" applyFill="1" applyAlignment="1">
      <alignment horizontal="left" vertical="center"/>
    </xf>
    <xf numFmtId="38" fontId="7" fillId="0" borderId="19" xfId="1" applyFont="1" applyBorder="1" applyAlignment="1">
      <alignment horizontal="center" vertical="center" shrinkToFit="1"/>
    </xf>
    <xf numFmtId="38" fontId="7" fillId="0" borderId="16" xfId="1" applyFont="1" applyBorder="1" applyAlignment="1">
      <alignment horizontal="center" vertical="center" shrinkToFit="1"/>
    </xf>
    <xf numFmtId="38" fontId="11" fillId="0" borderId="2" xfId="1" applyFont="1" applyBorder="1" applyAlignment="1">
      <alignment horizontal="center" vertical="center" shrinkToFit="1"/>
    </xf>
    <xf numFmtId="38" fontId="11" fillId="0" borderId="3" xfId="1" applyFont="1" applyBorder="1" applyAlignment="1">
      <alignment horizontal="center" vertical="center" shrinkToFit="1"/>
    </xf>
    <xf numFmtId="38" fontId="11" fillId="0" borderId="7" xfId="1" applyFont="1" applyBorder="1" applyAlignment="1">
      <alignment horizontal="center" vertical="center"/>
    </xf>
    <xf numFmtId="38" fontId="11" fillId="0" borderId="9" xfId="1" applyFont="1" applyBorder="1" applyAlignment="1">
      <alignment horizontal="center" vertical="center"/>
    </xf>
    <xf numFmtId="38" fontId="11" fillId="0" borderId="5" xfId="1" applyFont="1" applyBorder="1" applyAlignment="1">
      <alignment horizontal="left" vertical="center" wrapText="1" shrinkToFit="1"/>
    </xf>
    <xf numFmtId="38" fontId="11" fillId="0" borderId="0" xfId="1" applyFont="1" applyBorder="1" applyAlignment="1">
      <alignment horizontal="left" vertical="center" wrapText="1" shrinkToFit="1"/>
    </xf>
    <xf numFmtId="38" fontId="11" fillId="0" borderId="15" xfId="1" applyFont="1" applyBorder="1" applyAlignment="1">
      <alignment horizontal="left" vertical="center" wrapText="1" shrinkToFit="1"/>
    </xf>
    <xf numFmtId="38" fontId="11" fillId="0" borderId="10" xfId="1" applyFont="1" applyBorder="1" applyAlignment="1">
      <alignment horizontal="left" vertical="center" wrapText="1" shrinkToFit="1"/>
    </xf>
    <xf numFmtId="38" fontId="11" fillId="0" borderId="11" xfId="1" applyFont="1" applyBorder="1" applyAlignment="1">
      <alignment horizontal="left" vertical="center" wrapText="1" shrinkToFit="1"/>
    </xf>
    <xf numFmtId="38" fontId="11" fillId="0" borderId="12" xfId="1" applyFont="1" applyBorder="1" applyAlignment="1">
      <alignment horizontal="left" vertical="center" wrapText="1" shrinkToFit="1"/>
    </xf>
    <xf numFmtId="38" fontId="4" fillId="0" borderId="21" xfId="1" applyFont="1" applyBorder="1" applyAlignment="1">
      <alignment horizontal="center" vertical="center" shrinkToFit="1"/>
    </xf>
    <xf numFmtId="38" fontId="4" fillId="0" borderId="18" xfId="1" applyFont="1" applyBorder="1" applyAlignment="1">
      <alignment horizontal="center" vertical="center" shrinkToFit="1"/>
    </xf>
    <xf numFmtId="38" fontId="4" fillId="0" borderId="7" xfId="1" applyFont="1" applyBorder="1" applyAlignment="1">
      <alignment horizontal="left" vertical="center" shrinkToFit="1"/>
    </xf>
    <xf numFmtId="38" fontId="4" fillId="0" borderId="8" xfId="1" applyFont="1" applyBorder="1" applyAlignment="1">
      <alignment horizontal="left" vertical="center" shrinkToFit="1"/>
    </xf>
    <xf numFmtId="38" fontId="4" fillId="0" borderId="9" xfId="1" applyFont="1" applyBorder="1" applyAlignment="1">
      <alignment horizontal="left" vertical="center" shrinkToFit="1"/>
    </xf>
    <xf numFmtId="38" fontId="11" fillId="0" borderId="2" xfId="1" applyFont="1" applyBorder="1" applyAlignment="1">
      <alignment horizontal="center" vertical="center"/>
    </xf>
    <xf numFmtId="38" fontId="11" fillId="0" borderId="3" xfId="1" applyFont="1" applyBorder="1" applyAlignment="1">
      <alignment horizontal="center" vertical="center"/>
    </xf>
    <xf numFmtId="38" fontId="14" fillId="0" borderId="2" xfId="1" quotePrefix="1" applyFont="1" applyBorder="1" applyAlignment="1">
      <alignment horizontal="left" vertical="center" wrapText="1" shrinkToFit="1"/>
    </xf>
    <xf numFmtId="38" fontId="14" fillId="0" borderId="3" xfId="1" quotePrefix="1" applyFont="1" applyBorder="1" applyAlignment="1">
      <alignment horizontal="left" vertical="center" wrapText="1" shrinkToFit="1"/>
    </xf>
    <xf numFmtId="38" fontId="4" fillId="0" borderId="2" xfId="1" quotePrefix="1" applyFont="1" applyBorder="1" applyAlignment="1">
      <alignment horizontal="center" vertical="center" shrinkToFit="1"/>
    </xf>
    <xf numFmtId="38" fontId="4" fillId="0" borderId="3" xfId="1" quotePrefix="1" applyFont="1" applyBorder="1" applyAlignment="1">
      <alignment horizontal="center" vertical="center" shrinkToFit="1"/>
    </xf>
    <xf numFmtId="38" fontId="3" fillId="2" borderId="0" xfId="1" quotePrefix="1" applyFont="1" applyFill="1" applyAlignment="1">
      <alignment horizontal="left" vertical="center"/>
    </xf>
    <xf numFmtId="0" fontId="3" fillId="2" borderId="5" xfId="0" applyFont="1" applyFill="1" applyBorder="1" applyAlignment="1">
      <alignment horizontal="left" vertical="center" wrapText="1"/>
    </xf>
    <xf numFmtId="0" fontId="3" fillId="2" borderId="0" xfId="0" applyFont="1" applyFill="1" applyAlignment="1">
      <alignment horizontal="left" vertical="center" wrapText="1"/>
    </xf>
    <xf numFmtId="38" fontId="11" fillId="2" borderId="0" xfId="2" quotePrefix="1" applyFont="1" applyFill="1" applyAlignment="1" applyProtection="1">
      <alignment horizontal="right" vertical="center"/>
      <protection locked="0"/>
    </xf>
    <xf numFmtId="38" fontId="3" fillId="2" borderId="4" xfId="1" applyFont="1" applyFill="1" applyBorder="1" applyAlignment="1">
      <alignment horizontal="left" vertical="center"/>
    </xf>
    <xf numFmtId="38" fontId="3" fillId="2" borderId="5" xfId="1" applyFont="1" applyFill="1" applyBorder="1" applyAlignment="1">
      <alignment horizontal="left" vertical="center"/>
    </xf>
    <xf numFmtId="38" fontId="3" fillId="2" borderId="6" xfId="1" applyFont="1" applyFill="1" applyBorder="1" applyAlignment="1">
      <alignment horizontal="left" vertical="center"/>
    </xf>
    <xf numFmtId="38" fontId="3" fillId="2" borderId="10" xfId="1" applyFont="1" applyFill="1" applyBorder="1" applyAlignment="1">
      <alignment horizontal="left" vertical="center" wrapText="1"/>
    </xf>
    <xf numFmtId="38" fontId="3" fillId="2" borderId="11" xfId="1" applyFont="1" applyFill="1" applyBorder="1" applyAlignment="1">
      <alignment horizontal="left" vertical="center" wrapText="1"/>
    </xf>
    <xf numFmtId="38" fontId="3" fillId="2" borderId="12" xfId="1" applyFont="1" applyFill="1" applyBorder="1" applyAlignment="1">
      <alignment horizontal="left" vertical="center" wrapText="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23" fillId="0" borderId="0" xfId="0" applyFont="1" applyAlignment="1" applyProtection="1">
      <alignment horizontal="left" vertical="center"/>
      <protection locked="0"/>
    </xf>
    <xf numFmtId="38" fontId="9" fillId="0" borderId="0" xfId="2" quotePrefix="1" applyFont="1" applyAlignment="1" applyProtection="1">
      <alignment horizontal="left" vertical="center"/>
      <protection locked="0"/>
    </xf>
    <xf numFmtId="38" fontId="9" fillId="0" borderId="0" xfId="2" applyFont="1" applyAlignment="1" applyProtection="1">
      <alignment horizontal="left" vertical="center"/>
      <protection locked="0"/>
    </xf>
    <xf numFmtId="0" fontId="23" fillId="0" borderId="0" xfId="0" applyFont="1" applyAlignment="1" applyProtection="1">
      <alignment horizontal="left" vertical="center" shrinkToFit="1"/>
      <protection locked="0"/>
    </xf>
    <xf numFmtId="0" fontId="23" fillId="0" borderId="0" xfId="0" quotePrefix="1" applyFont="1" applyAlignment="1">
      <alignment horizontal="center" vertical="center"/>
    </xf>
    <xf numFmtId="0" fontId="23" fillId="0" borderId="0" xfId="0" applyFont="1" applyAlignment="1">
      <alignment horizontal="center" vertical="center"/>
    </xf>
    <xf numFmtId="38" fontId="23" fillId="0" borderId="0" xfId="1" applyFont="1" applyAlignment="1">
      <alignment horizontal="left" vertical="center"/>
    </xf>
    <xf numFmtId="38" fontId="23" fillId="0" borderId="0" xfId="1" quotePrefix="1" applyFont="1" applyAlignment="1">
      <alignment horizontal="left" vertical="center"/>
    </xf>
    <xf numFmtId="38" fontId="13" fillId="0" borderId="0" xfId="1" quotePrefix="1" applyFont="1" applyAlignment="1">
      <alignment horizontal="left" vertical="center"/>
    </xf>
    <xf numFmtId="38" fontId="9" fillId="0" borderId="4" xfId="1" applyFont="1" applyBorder="1" applyAlignment="1">
      <alignment horizontal="left" vertical="center"/>
    </xf>
    <xf numFmtId="38" fontId="9" fillId="0" borderId="5" xfId="1" applyFont="1" applyBorder="1" applyAlignment="1">
      <alignment horizontal="left" vertical="center"/>
    </xf>
    <xf numFmtId="38" fontId="9" fillId="0" borderId="6" xfId="1" applyFont="1" applyBorder="1" applyAlignment="1">
      <alignment horizontal="left" vertical="center"/>
    </xf>
    <xf numFmtId="38" fontId="9" fillId="0" borderId="10" xfId="1" applyFont="1" applyBorder="1" applyAlignment="1">
      <alignment horizontal="left" vertical="center" wrapText="1"/>
    </xf>
    <xf numFmtId="38" fontId="9" fillId="0" borderId="11" xfId="1" applyFont="1" applyBorder="1" applyAlignment="1">
      <alignment horizontal="left" vertical="center" wrapText="1"/>
    </xf>
    <xf numFmtId="38" fontId="9" fillId="0" borderId="12" xfId="1" applyFont="1" applyBorder="1" applyAlignment="1">
      <alignment horizontal="left" vertical="center" wrapText="1"/>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38" fontId="4" fillId="0" borderId="0" xfId="1" applyFont="1" applyAlignment="1">
      <alignment horizontal="right" vertical="center"/>
    </xf>
    <xf numFmtId="0" fontId="9" fillId="0" borderId="7" xfId="0" applyFont="1" applyBorder="1" applyAlignment="1" applyProtection="1">
      <alignment horizontal="left" vertical="center" indent="2"/>
      <protection locked="0"/>
    </xf>
    <xf numFmtId="0" fontId="9" fillId="0" borderId="8" xfId="0" applyFont="1" applyBorder="1" applyAlignment="1" applyProtection="1">
      <alignment horizontal="left" vertical="center" indent="2"/>
      <protection locked="0"/>
    </xf>
    <xf numFmtId="0" fontId="9" fillId="0" borderId="9" xfId="0" applyFont="1" applyBorder="1" applyAlignment="1" applyProtection="1">
      <alignment horizontal="left" vertical="center" indent="2"/>
      <protection locked="0"/>
    </xf>
    <xf numFmtId="0" fontId="9" fillId="0" borderId="7"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0" xfId="0" applyFont="1" applyAlignment="1">
      <alignment horizontal="left" vertical="center" wrapText="1"/>
    </xf>
    <xf numFmtId="0" fontId="24" fillId="0" borderId="2" xfId="0" quotePrefix="1" applyFont="1" applyBorder="1" applyAlignment="1">
      <alignment horizontal="left" vertical="top"/>
    </xf>
    <xf numFmtId="0" fontId="24" fillId="0" borderId="1" xfId="0" quotePrefix="1" applyFont="1" applyBorder="1" applyAlignment="1">
      <alignment horizontal="center" vertical="center"/>
    </xf>
    <xf numFmtId="0" fontId="24" fillId="0" borderId="3" xfId="0" quotePrefix="1" applyFont="1" applyBorder="1" applyAlignment="1">
      <alignment horizontal="center" vertical="top"/>
    </xf>
    <xf numFmtId="0" fontId="24" fillId="0" borderId="2" xfId="0" quotePrefix="1" applyFont="1" applyBorder="1" applyAlignment="1">
      <alignment horizontal="center" vertical="center" wrapText="1"/>
    </xf>
    <xf numFmtId="0" fontId="24" fillId="0" borderId="13" xfId="0" quotePrefix="1" applyFont="1" applyBorder="1" applyAlignment="1">
      <alignment horizontal="center" vertical="center" wrapText="1"/>
    </xf>
    <xf numFmtId="0" fontId="24" fillId="0" borderId="3" xfId="0" quotePrefix="1" applyFont="1" applyBorder="1" applyAlignment="1">
      <alignment horizontal="center" vertical="center" wrapText="1"/>
    </xf>
    <xf numFmtId="0" fontId="24" fillId="0" borderId="4" xfId="0" quotePrefix="1" applyFont="1" applyBorder="1" applyAlignment="1">
      <alignment horizontal="left" vertical="center" wrapText="1"/>
    </xf>
    <xf numFmtId="0" fontId="24" fillId="0" borderId="5" xfId="0" quotePrefix="1" applyFont="1" applyBorder="1" applyAlignment="1">
      <alignment horizontal="left" vertical="center" wrapText="1"/>
    </xf>
    <xf numFmtId="0" fontId="24" fillId="0" borderId="6" xfId="0" quotePrefix="1" applyFont="1" applyBorder="1" applyAlignment="1">
      <alignment horizontal="left" vertical="center" wrapText="1"/>
    </xf>
    <xf numFmtId="0" fontId="3" fillId="0" borderId="2" xfId="0" quotePrefix="1" applyFont="1" applyBorder="1" applyAlignment="1">
      <alignment horizontal="left" vertical="top"/>
    </xf>
    <xf numFmtId="0" fontId="24" fillId="0" borderId="1"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2" xfId="0" applyFont="1" applyBorder="1" applyAlignment="1">
      <alignment horizontal="left" vertical="top"/>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12" xfId="0" applyFont="1" applyBorder="1" applyAlignment="1">
      <alignment horizontal="center" vertical="center"/>
    </xf>
    <xf numFmtId="0" fontId="24" fillId="0" borderId="3" xfId="0" quotePrefix="1" applyFont="1" applyBorder="1" applyAlignment="1">
      <alignment horizontal="left" vertical="center"/>
    </xf>
    <xf numFmtId="0" fontId="24" fillId="0" borderId="3" xfId="0" applyFont="1" applyBorder="1" applyAlignment="1">
      <alignment horizontal="left" vertical="center"/>
    </xf>
    <xf numFmtId="0" fontId="11" fillId="0" borderId="0" xfId="0" quotePrefix="1" applyFont="1" applyAlignment="1">
      <alignment horizontal="center" vertical="center"/>
    </xf>
    <xf numFmtId="179" fontId="24" fillId="0" borderId="4" xfId="0" applyNumberFormat="1" applyFont="1" applyBorder="1" applyAlignment="1">
      <alignment horizontal="center" vertical="center"/>
    </xf>
    <xf numFmtId="179" fontId="24" fillId="0" borderId="6" xfId="0" applyNumberFormat="1" applyFont="1" applyBorder="1" applyAlignment="1">
      <alignment horizontal="center" vertical="center"/>
    </xf>
    <xf numFmtId="179" fontId="24" fillId="0" borderId="10" xfId="0" applyNumberFormat="1" applyFont="1" applyBorder="1" applyAlignment="1">
      <alignment horizontal="center" vertical="center"/>
    </xf>
    <xf numFmtId="179" fontId="24" fillId="0" borderId="12" xfId="0" applyNumberFormat="1" applyFont="1" applyBorder="1" applyAlignment="1">
      <alignment horizontal="center" vertical="center"/>
    </xf>
    <xf numFmtId="0" fontId="24" fillId="0" borderId="1" xfId="0" applyFont="1" applyBorder="1" applyAlignment="1" applyProtection="1">
      <alignment horizontal="left" vertical="center"/>
      <protection locked="0"/>
    </xf>
    <xf numFmtId="177" fontId="24" fillId="0" borderId="1" xfId="0" applyNumberFormat="1" applyFont="1" applyBorder="1" applyAlignment="1" applyProtection="1">
      <alignment horizontal="right" vertical="center"/>
      <protection locked="0"/>
    </xf>
    <xf numFmtId="177" fontId="24" fillId="0" borderId="1" xfId="0" applyNumberFormat="1" applyFont="1" applyBorder="1" applyAlignment="1">
      <alignment horizontal="right" vertical="center"/>
    </xf>
    <xf numFmtId="0" fontId="24" fillId="0" borderId="22" xfId="0" applyFont="1" applyBorder="1" applyAlignment="1">
      <alignment horizontal="center" vertical="center"/>
    </xf>
    <xf numFmtId="0" fontId="35" fillId="0" borderId="0" xfId="0" applyFont="1" applyAlignment="1">
      <alignment horizontal="left" vertical="center"/>
    </xf>
    <xf numFmtId="0" fontId="35" fillId="0" borderId="1" xfId="0" applyFont="1" applyBorder="1" applyAlignment="1">
      <alignment horizontal="center" vertical="center"/>
    </xf>
    <xf numFmtId="0" fontId="35" fillId="0" borderId="14" xfId="0" applyFont="1" applyBorder="1" applyAlignment="1" applyProtection="1">
      <alignment horizontal="left" vertical="center"/>
      <protection locked="0"/>
    </xf>
    <xf numFmtId="0" fontId="35" fillId="0" borderId="15" xfId="0" applyFont="1" applyBorder="1" applyAlignment="1" applyProtection="1">
      <alignment horizontal="left" vertical="center"/>
      <protection locked="0"/>
    </xf>
    <xf numFmtId="0" fontId="24" fillId="0" borderId="7"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178" fontId="24" fillId="0" borderId="0" xfId="0" applyNumberFormat="1" applyFont="1" applyAlignment="1" applyProtection="1">
      <alignment horizontal="right" vertical="center"/>
      <protection locked="0"/>
    </xf>
    <xf numFmtId="3" fontId="24" fillId="0" borderId="7" xfId="0" applyNumberFormat="1" applyFont="1" applyBorder="1" applyAlignment="1" applyProtection="1">
      <alignment horizontal="left" vertical="center"/>
      <protection locked="0"/>
    </xf>
    <xf numFmtId="0" fontId="24" fillId="0" borderId="9"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24" fillId="0" borderId="1" xfId="0" applyFont="1" applyBorder="1" applyAlignment="1" applyProtection="1">
      <alignment horizontal="center" vertical="center"/>
      <protection locked="0"/>
    </xf>
    <xf numFmtId="0" fontId="46" fillId="0" borderId="0" xfId="0" applyFont="1" applyAlignment="1">
      <alignment horizontal="justify" vertical="center" wrapText="1"/>
    </xf>
    <xf numFmtId="0" fontId="44" fillId="0" borderId="0" xfId="0" applyFont="1" applyAlignment="1">
      <alignment vertical="center" wrapText="1"/>
    </xf>
    <xf numFmtId="0" fontId="24" fillId="0" borderId="0" xfId="0" applyFont="1" applyAlignment="1">
      <alignment horizontal="center" vertical="center"/>
    </xf>
    <xf numFmtId="0" fontId="35" fillId="0" borderId="3" xfId="0" applyFont="1" applyBorder="1" applyAlignment="1">
      <alignment horizontal="center" vertical="center"/>
    </xf>
    <xf numFmtId="178" fontId="24" fillId="0" borderId="2" xfId="0" applyNumberFormat="1" applyFont="1" applyBorder="1" applyAlignment="1" applyProtection="1">
      <alignment horizontal="right" vertical="center"/>
      <protection locked="0"/>
    </xf>
    <xf numFmtId="178" fontId="24" fillId="0" borderId="4" xfId="0" applyNumberFormat="1" applyFont="1" applyBorder="1" applyAlignment="1" applyProtection="1">
      <alignment horizontal="right" vertical="center"/>
      <protection locked="0"/>
    </xf>
    <xf numFmtId="0" fontId="24" fillId="0" borderId="9" xfId="0" applyFont="1" applyBorder="1" applyAlignment="1">
      <alignment horizontal="center" vertical="center"/>
    </xf>
    <xf numFmtId="0" fontId="24" fillId="0" borderId="7" xfId="0" applyFont="1" applyBorder="1" applyAlignment="1">
      <alignment horizontal="center" vertical="center"/>
    </xf>
    <xf numFmtId="0" fontId="35" fillId="0" borderId="7" xfId="0" applyFont="1" applyBorder="1" applyAlignment="1" applyProtection="1">
      <alignment horizontal="left" vertical="center"/>
      <protection locked="0"/>
    </xf>
    <xf numFmtId="0" fontId="35" fillId="0" borderId="9" xfId="0" applyFont="1" applyBorder="1" applyAlignment="1" applyProtection="1">
      <alignment horizontal="left" vertical="center"/>
      <protection locked="0"/>
    </xf>
    <xf numFmtId="0" fontId="18" fillId="0" borderId="0" xfId="0" applyFont="1" applyAlignment="1">
      <alignment horizontal="left" vertical="center"/>
    </xf>
    <xf numFmtId="0" fontId="35" fillId="0" borderId="0" xfId="0" applyFont="1" applyAlignment="1" applyProtection="1">
      <alignment horizontal="center" vertical="center"/>
      <protection locked="0"/>
    </xf>
    <xf numFmtId="0" fontId="35" fillId="0" borderId="0" xfId="0" applyFont="1" applyAlignment="1">
      <alignment horizontal="center" vertical="center"/>
    </xf>
    <xf numFmtId="0" fontId="24" fillId="0" borderId="0" xfId="0" applyFont="1" applyAlignment="1">
      <alignment horizontal="left" vertical="center"/>
    </xf>
    <xf numFmtId="0" fontId="38" fillId="0" borderId="0" xfId="0" applyFont="1" applyAlignment="1">
      <alignment horizontal="right" vertical="center"/>
    </xf>
    <xf numFmtId="0" fontId="24" fillId="0" borderId="0" xfId="0" applyFont="1" applyAlignment="1">
      <alignment horizontal="right" vertical="center"/>
    </xf>
    <xf numFmtId="0" fontId="23" fillId="0" borderId="0" xfId="0" applyFont="1" applyAlignment="1">
      <alignment horizontal="left" vertical="center" wrapText="1"/>
    </xf>
    <xf numFmtId="0" fontId="23" fillId="0" borderId="0" xfId="0" applyFont="1" applyAlignment="1">
      <alignment horizontal="left" wrapText="1"/>
    </xf>
    <xf numFmtId="0" fontId="9" fillId="0" borderId="0" xfId="0" quotePrefix="1" applyFont="1" applyAlignment="1">
      <alignment horizontal="left" vertical="center"/>
    </xf>
    <xf numFmtId="0" fontId="4" fillId="0" borderId="0" xfId="0" quotePrefix="1" applyFont="1" applyAlignment="1">
      <alignment horizontal="center" vertical="center"/>
    </xf>
    <xf numFmtId="0" fontId="4" fillId="0" borderId="0" xfId="0" applyFont="1" applyAlignment="1">
      <alignment horizontal="center" vertical="center"/>
    </xf>
    <xf numFmtId="0" fontId="9"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left" vertical="top" wrapText="1"/>
    </xf>
    <xf numFmtId="0" fontId="23" fillId="0" borderId="0" xfId="0" quotePrefix="1" applyFont="1" applyAlignment="1">
      <alignment horizontal="left"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10" xfId="0" applyFont="1" applyBorder="1" applyAlignment="1">
      <alignment horizontal="center" vertical="center"/>
    </xf>
    <xf numFmtId="0" fontId="11" fillId="0" borderId="12" xfId="0" applyFont="1" applyBorder="1" applyAlignment="1">
      <alignment horizontal="center" vertical="center"/>
    </xf>
    <xf numFmtId="0" fontId="11" fillId="0" borderId="23" xfId="0" applyFont="1" applyBorder="1" applyAlignment="1">
      <alignment horizontal="center" vertical="center"/>
    </xf>
    <xf numFmtId="0" fontId="11" fillId="0" borderId="28" xfId="0" applyFont="1" applyBorder="1" applyAlignment="1">
      <alignment horizontal="center" vertical="center"/>
    </xf>
    <xf numFmtId="0" fontId="11" fillId="0" borderId="24" xfId="0" applyFont="1" applyBorder="1" applyAlignment="1">
      <alignment horizontal="center" vertical="center"/>
    </xf>
    <xf numFmtId="0" fontId="11" fillId="0" borderId="30" xfId="0" applyFont="1" applyBorder="1" applyAlignment="1">
      <alignment horizontal="center" vertical="center"/>
    </xf>
    <xf numFmtId="0" fontId="11" fillId="0" borderId="27" xfId="0" applyFont="1" applyBorder="1" applyAlignment="1">
      <alignment horizontal="center" vertical="center"/>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29" xfId="0" applyFont="1" applyBorder="1" applyAlignment="1">
      <alignment horizontal="center" vertical="center"/>
    </xf>
    <xf numFmtId="0" fontId="11" fillId="0" borderId="5" xfId="0" applyFont="1" applyBorder="1" applyAlignment="1">
      <alignment horizontal="center" vertical="center"/>
    </xf>
    <xf numFmtId="0" fontId="11" fillId="0" borderId="31"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right" vertical="center"/>
    </xf>
    <xf numFmtId="0" fontId="9" fillId="0" borderId="0" xfId="0" applyFont="1" applyAlignment="1">
      <alignment horizontal="center" vertical="center"/>
    </xf>
    <xf numFmtId="0" fontId="11" fillId="0" borderId="11" xfId="0" applyFont="1" applyBorder="1" applyAlignment="1">
      <alignment horizontal="left"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1" xfId="0" applyFont="1" applyBorder="1" applyAlignment="1">
      <alignment horizontal="right" vertical="center"/>
    </xf>
    <xf numFmtId="0" fontId="0" fillId="0" borderId="11" xfId="0" applyBorder="1" applyAlignment="1">
      <alignment horizontal="right" vertical="center"/>
    </xf>
    <xf numFmtId="0" fontId="13" fillId="0" borderId="0" xfId="0" quotePrefix="1" applyFont="1" applyAlignment="1">
      <alignment horizontal="left" vertical="center"/>
    </xf>
    <xf numFmtId="0" fontId="26" fillId="0" borderId="0" xfId="0" applyFont="1" applyAlignment="1">
      <alignment horizontal="center" vertical="center"/>
    </xf>
    <xf numFmtId="0" fontId="23" fillId="0" borderId="35" xfId="0" applyFont="1" applyBorder="1" applyAlignment="1" applyProtection="1">
      <alignment horizontal="left" vertical="center" wrapText="1" shrinkToFit="1"/>
      <protection locked="0"/>
    </xf>
    <xf numFmtId="0" fontId="23" fillId="0" borderId="0" xfId="0" quotePrefix="1" applyFont="1" applyAlignment="1" applyProtection="1">
      <alignment horizontal="left" vertical="center"/>
      <protection locked="0"/>
    </xf>
    <xf numFmtId="38" fontId="23" fillId="0" borderId="0" xfId="1" quotePrefix="1" applyFont="1" applyAlignment="1" applyProtection="1">
      <alignment horizontal="left" vertical="center"/>
      <protection locked="0"/>
    </xf>
    <xf numFmtId="0" fontId="23" fillId="0" borderId="0" xfId="0" quotePrefix="1" applyFont="1" applyAlignment="1" applyProtection="1">
      <alignment horizontal="center" vertical="center"/>
      <protection locked="0"/>
    </xf>
    <xf numFmtId="0" fontId="23" fillId="0" borderId="0" xfId="0" quotePrefix="1" applyFont="1" applyAlignment="1" applyProtection="1">
      <alignment horizontal="left" vertical="center" wrapText="1"/>
      <protection locked="0"/>
    </xf>
    <xf numFmtId="38" fontId="31" fillId="4" borderId="4" xfId="1" applyFont="1" applyFill="1" applyBorder="1" applyAlignment="1" applyProtection="1">
      <alignment horizontal="right" vertical="center"/>
      <protection locked="0"/>
    </xf>
    <xf numFmtId="38" fontId="31" fillId="4" borderId="6" xfId="1" applyFont="1" applyFill="1" applyBorder="1" applyAlignment="1">
      <alignment horizontal="center" vertical="center"/>
    </xf>
    <xf numFmtId="181" fontId="11" fillId="4" borderId="3" xfId="1" applyNumberFormat="1" applyFont="1" applyFill="1" applyBorder="1" applyAlignment="1" applyProtection="1">
      <alignment horizontal="right" vertical="center" indent="1"/>
      <protection locked="0"/>
    </xf>
    <xf numFmtId="178" fontId="55" fillId="4" borderId="13" xfId="1" applyNumberFormat="1" applyFont="1" applyFill="1" applyBorder="1" applyAlignment="1">
      <alignment horizontal="right" vertical="center" indent="1"/>
    </xf>
  </cellXfs>
  <cellStyles count="3">
    <cellStyle name="桁区切り" xfId="1" builtinId="6"/>
    <cellStyle name="桁区切り 2" xfId="2" xr:uid="{00000000-0005-0000-0000-000001000000}"/>
    <cellStyle name="標準" xfId="0" builtinId="0"/>
  </cellStyles>
  <dxfs count="6">
    <dxf>
      <font>
        <color theme="0"/>
      </font>
    </dxf>
    <dxf>
      <font>
        <color theme="0"/>
      </font>
    </dxf>
    <dxf>
      <font>
        <color theme="0"/>
      </font>
    </dxf>
    <dxf>
      <font>
        <color theme="0"/>
      </font>
    </dxf>
    <dxf>
      <font>
        <b/>
        <i val="0"/>
        <color rgb="FFFF0000"/>
      </font>
      <fill>
        <patternFill patternType="none">
          <bgColor auto="1"/>
        </patternFill>
      </fill>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1876425</xdr:colOff>
      <xdr:row>23</xdr:row>
      <xdr:rowOff>304800</xdr:rowOff>
    </xdr:from>
    <xdr:to>
      <xdr:col>3</xdr:col>
      <xdr:colOff>647700</xdr:colOff>
      <xdr:row>23</xdr:row>
      <xdr:rowOff>304800</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a:xfrm>
          <a:off x="2276475" y="9115425"/>
          <a:ext cx="21240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1968500</xdr:colOff>
      <xdr:row>30</xdr:row>
      <xdr:rowOff>31750</xdr:rowOff>
    </xdr:from>
    <xdr:to>
      <xdr:col>3</xdr:col>
      <xdr:colOff>158750</xdr:colOff>
      <xdr:row>30</xdr:row>
      <xdr:rowOff>31750</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a:off x="2349500" y="10013950"/>
          <a:ext cx="1714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847725</xdr:colOff>
      <xdr:row>4</xdr:row>
      <xdr:rowOff>409575</xdr:rowOff>
    </xdr:from>
    <xdr:to>
      <xdr:col>1</xdr:col>
      <xdr:colOff>1038225</xdr:colOff>
      <xdr:row>4</xdr:row>
      <xdr:rowOff>409575</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a:off x="847725" y="2238375"/>
          <a:ext cx="180022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1476375</xdr:colOff>
      <xdr:row>4</xdr:row>
      <xdr:rowOff>400050</xdr:rowOff>
    </xdr:from>
    <xdr:to>
      <xdr:col>2</xdr:col>
      <xdr:colOff>1590675</xdr:colOff>
      <xdr:row>4</xdr:row>
      <xdr:rowOff>400050</xdr:rowOff>
    </xdr:to>
    <xdr:cxnSp macro="">
      <xdr:nvCxnSpPr>
        <xdr:cNvPr id="5" name="直線コネクタ 4">
          <a:extLst>
            <a:ext uri="{FF2B5EF4-FFF2-40B4-BE49-F238E27FC236}">
              <a16:creationId xmlns:a16="http://schemas.microsoft.com/office/drawing/2014/main" id="{00000000-0008-0000-0C00-000005000000}"/>
            </a:ext>
          </a:extLst>
        </xdr:cNvPr>
        <xdr:cNvCxnSpPr/>
      </xdr:nvCxnSpPr>
      <xdr:spPr>
        <a:xfrm>
          <a:off x="3086100" y="2228850"/>
          <a:ext cx="172402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1066800</xdr:colOff>
      <xdr:row>21</xdr:row>
      <xdr:rowOff>0</xdr:rowOff>
    </xdr:from>
    <xdr:to>
      <xdr:col>3</xdr:col>
      <xdr:colOff>209550</xdr:colOff>
      <xdr:row>21</xdr:row>
      <xdr:rowOff>0</xdr:rowOff>
    </xdr:to>
    <xdr:cxnSp macro="">
      <xdr:nvCxnSpPr>
        <xdr:cNvPr id="3" name="直線コネクタ 2">
          <a:extLst>
            <a:ext uri="{FF2B5EF4-FFF2-40B4-BE49-F238E27FC236}">
              <a16:creationId xmlns:a16="http://schemas.microsoft.com/office/drawing/2014/main" id="{00000000-0008-0000-0D00-000003000000}"/>
            </a:ext>
          </a:extLst>
        </xdr:cNvPr>
        <xdr:cNvCxnSpPr/>
      </xdr:nvCxnSpPr>
      <xdr:spPr>
        <a:xfrm>
          <a:off x="1466850" y="8048625"/>
          <a:ext cx="2495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104775</xdr:colOff>
      <xdr:row>11</xdr:row>
      <xdr:rowOff>0</xdr:rowOff>
    </xdr:from>
    <xdr:to>
      <xdr:col>5</xdr:col>
      <xdr:colOff>628650</xdr:colOff>
      <xdr:row>11</xdr:row>
      <xdr:rowOff>0</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1857375" y="2914650"/>
          <a:ext cx="18954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O50"/>
  <sheetViews>
    <sheetView showZeros="0" zoomScaleNormal="100" workbookViewId="0">
      <selection activeCell="Q15" sqref="Q15"/>
    </sheetView>
  </sheetViews>
  <sheetFormatPr defaultColWidth="9" defaultRowHeight="14.4"/>
  <cols>
    <col min="1" max="1" width="6.21875" style="32" customWidth="1"/>
    <col min="2" max="2" width="26.21875" style="32" customWidth="1"/>
    <col min="3" max="3" width="20" style="32" customWidth="1"/>
    <col min="4" max="4" width="26.21875" style="32" customWidth="1"/>
    <col min="5" max="6" width="6.21875" style="32" customWidth="1"/>
    <col min="7" max="9" width="9" style="32"/>
    <col min="10" max="10" width="12.6640625" style="32" customWidth="1"/>
    <col min="11" max="11" width="29.88671875" style="32" hidden="1" customWidth="1"/>
    <col min="12" max="12" width="31.77734375" style="32" hidden="1" customWidth="1"/>
    <col min="13" max="13" width="35.44140625" style="32" hidden="1" customWidth="1"/>
    <col min="14" max="14" width="7.33203125" style="32" customWidth="1"/>
    <col min="15" max="15" width="5.77734375" style="32" customWidth="1"/>
    <col min="16" max="16384" width="9" style="32"/>
  </cols>
  <sheetData>
    <row r="1" spans="1:14" ht="27.75" customHeight="1">
      <c r="A1" s="480" t="s">
        <v>272</v>
      </c>
      <c r="B1" s="480"/>
      <c r="K1" s="32">
        <f>D9</f>
        <v>0</v>
      </c>
      <c r="L1" s="32" t="e">
        <f>D8</f>
        <v>#N/A</v>
      </c>
      <c r="M1" s="32" t="e">
        <f>D10</f>
        <v>#N/A</v>
      </c>
    </row>
    <row r="2" spans="1:14" ht="27.75" customHeight="1">
      <c r="D2" s="485" t="s">
        <v>508</v>
      </c>
      <c r="E2" s="485"/>
      <c r="F2" s="485"/>
      <c r="K2" s="4" t="s">
        <v>16</v>
      </c>
      <c r="L2" s="4" t="s">
        <v>133</v>
      </c>
      <c r="M2" s="241" t="s">
        <v>440</v>
      </c>
    </row>
    <row r="3" spans="1:14" ht="27.75" customHeight="1">
      <c r="D3" s="486" t="s">
        <v>400</v>
      </c>
      <c r="E3" s="486"/>
      <c r="F3" s="486"/>
      <c r="K3" s="4" t="s">
        <v>17</v>
      </c>
      <c r="L3" s="4" t="s">
        <v>134</v>
      </c>
      <c r="M3" s="241" t="s">
        <v>441</v>
      </c>
    </row>
    <row r="4" spans="1:14" ht="27.75" customHeight="1">
      <c r="B4" s="33" t="s">
        <v>362</v>
      </c>
      <c r="K4" s="4" t="s">
        <v>18</v>
      </c>
      <c r="L4" s="4" t="s">
        <v>135</v>
      </c>
      <c r="M4" s="241" t="s">
        <v>442</v>
      </c>
    </row>
    <row r="5" spans="1:14" ht="27.75" customHeight="1">
      <c r="B5" s="47" t="s">
        <v>387</v>
      </c>
      <c r="C5" s="32" t="s">
        <v>388</v>
      </c>
      <c r="K5" s="4" t="s">
        <v>19</v>
      </c>
      <c r="L5" s="4" t="s">
        <v>136</v>
      </c>
      <c r="M5" s="241" t="s">
        <v>443</v>
      </c>
    </row>
    <row r="6" spans="1:14" ht="27.75" customHeight="1">
      <c r="K6" s="4" t="s">
        <v>20</v>
      </c>
      <c r="L6" s="4" t="s">
        <v>137</v>
      </c>
      <c r="M6" s="241" t="s">
        <v>444</v>
      </c>
    </row>
    <row r="7" spans="1:14" ht="27.75" customHeight="1">
      <c r="K7" s="4" t="s">
        <v>21</v>
      </c>
      <c r="L7" s="4" t="s">
        <v>138</v>
      </c>
      <c r="M7" s="241" t="s">
        <v>445</v>
      </c>
    </row>
    <row r="8" spans="1:14" ht="27.75" customHeight="1">
      <c r="C8" s="45" t="s">
        <v>139</v>
      </c>
      <c r="D8" s="480" t="e">
        <f>VLOOKUP(D9,K2:L53,2,FALSE)</f>
        <v>#N/A</v>
      </c>
      <c r="E8" s="480"/>
      <c r="F8" s="480"/>
      <c r="K8" s="4" t="s">
        <v>22</v>
      </c>
      <c r="L8" s="4" t="s">
        <v>141</v>
      </c>
      <c r="M8" s="241" t="s">
        <v>446</v>
      </c>
    </row>
    <row r="9" spans="1:14" ht="27.75" customHeight="1">
      <c r="C9" s="46" t="s">
        <v>142</v>
      </c>
      <c r="D9" s="487"/>
      <c r="E9" s="487"/>
      <c r="F9" s="487"/>
      <c r="K9" s="4" t="s">
        <v>23</v>
      </c>
      <c r="L9" s="4" t="s">
        <v>140</v>
      </c>
      <c r="M9" s="241" t="s">
        <v>447</v>
      </c>
    </row>
    <row r="10" spans="1:14" ht="27.75" customHeight="1">
      <c r="C10" s="46" t="s">
        <v>143</v>
      </c>
      <c r="D10" s="488" t="e">
        <f>VLOOKUP(D9,K2:M53,3,FALSE)</f>
        <v>#N/A</v>
      </c>
      <c r="E10" s="488"/>
      <c r="F10" s="47"/>
      <c r="K10" s="4" t="s">
        <v>24</v>
      </c>
      <c r="L10" s="4" t="s">
        <v>144</v>
      </c>
      <c r="M10" s="241" t="s">
        <v>448</v>
      </c>
    </row>
    <row r="11" spans="1:14" ht="27.75" customHeight="1">
      <c r="K11" s="4" t="s">
        <v>25</v>
      </c>
      <c r="L11" s="4" t="s">
        <v>428</v>
      </c>
      <c r="M11" s="241" t="s">
        <v>449</v>
      </c>
    </row>
    <row r="12" spans="1:14" ht="27.75" customHeight="1">
      <c r="K12" s="4" t="s">
        <v>26</v>
      </c>
      <c r="L12" s="4" t="s">
        <v>146</v>
      </c>
      <c r="M12" s="241" t="s">
        <v>450</v>
      </c>
    </row>
    <row r="13" spans="1:14" ht="27.75" customHeight="1">
      <c r="K13" s="6" t="s">
        <v>27</v>
      </c>
      <c r="L13" s="6" t="s">
        <v>147</v>
      </c>
      <c r="M13" s="241" t="s">
        <v>451</v>
      </c>
    </row>
    <row r="14" spans="1:14" ht="51" customHeight="1">
      <c r="A14" s="48"/>
      <c r="B14" s="193" t="s">
        <v>406</v>
      </c>
      <c r="C14" s="201" t="s">
        <v>398</v>
      </c>
      <c r="D14" s="201"/>
      <c r="E14" s="201"/>
      <c r="F14" s="33"/>
      <c r="K14" s="4" t="s">
        <v>28</v>
      </c>
      <c r="L14" s="4" t="s">
        <v>148</v>
      </c>
      <c r="M14" s="241" t="s">
        <v>452</v>
      </c>
      <c r="N14" s="33"/>
    </row>
    <row r="15" spans="1:14" ht="35.25" customHeight="1">
      <c r="B15" s="483" t="s">
        <v>407</v>
      </c>
      <c r="C15" s="483"/>
      <c r="D15" s="483"/>
      <c r="E15" s="483"/>
      <c r="F15" s="49"/>
      <c r="K15" s="4" t="s">
        <v>29</v>
      </c>
      <c r="L15" s="4" t="s">
        <v>149</v>
      </c>
      <c r="M15" s="241" t="s">
        <v>453</v>
      </c>
    </row>
    <row r="16" spans="1:14" ht="35.25" customHeight="1">
      <c r="B16" s="483"/>
      <c r="C16" s="483"/>
      <c r="D16" s="483"/>
      <c r="E16" s="483"/>
      <c r="K16" s="4" t="s">
        <v>429</v>
      </c>
      <c r="L16" s="4" t="s">
        <v>430</v>
      </c>
      <c r="M16" s="241" t="s">
        <v>454</v>
      </c>
    </row>
    <row r="17" spans="1:13" ht="27.75" customHeight="1">
      <c r="B17" s="42"/>
      <c r="C17" s="42"/>
      <c r="D17" s="42"/>
      <c r="E17" s="42"/>
      <c r="K17" s="4" t="s">
        <v>31</v>
      </c>
      <c r="L17" s="4" t="s">
        <v>151</v>
      </c>
      <c r="M17" s="241" t="s">
        <v>455</v>
      </c>
    </row>
    <row r="18" spans="1:13" ht="27.75" customHeight="1">
      <c r="C18" s="50" t="s">
        <v>152</v>
      </c>
      <c r="D18" s="33"/>
      <c r="K18" s="4" t="s">
        <v>32</v>
      </c>
      <c r="L18" s="4" t="s">
        <v>153</v>
      </c>
      <c r="M18" s="241" t="s">
        <v>456</v>
      </c>
    </row>
    <row r="19" spans="1:13" ht="27.75" customHeight="1">
      <c r="B19" s="484"/>
      <c r="C19" s="484"/>
      <c r="D19" s="484"/>
      <c r="E19" s="484"/>
      <c r="K19" s="4" t="s">
        <v>33</v>
      </c>
      <c r="L19" s="4" t="s">
        <v>154</v>
      </c>
      <c r="M19" s="241" t="s">
        <v>457</v>
      </c>
    </row>
    <row r="20" spans="1:13" ht="27.75" customHeight="1">
      <c r="A20" s="38"/>
      <c r="B20" s="32" t="s">
        <v>310</v>
      </c>
      <c r="F20" s="38"/>
      <c r="K20" s="4" t="s">
        <v>34</v>
      </c>
      <c r="L20" s="4" t="s">
        <v>155</v>
      </c>
      <c r="M20" s="241" t="s">
        <v>458</v>
      </c>
    </row>
    <row r="21" spans="1:13" ht="27.75" customHeight="1">
      <c r="A21" s="38"/>
      <c r="B21" s="32" t="s">
        <v>159</v>
      </c>
      <c r="F21" s="43"/>
      <c r="K21" s="7" t="s">
        <v>431</v>
      </c>
      <c r="L21" s="4" t="s">
        <v>156</v>
      </c>
      <c r="M21" s="241" t="s">
        <v>459</v>
      </c>
    </row>
    <row r="22" spans="1:13" ht="27.75" customHeight="1">
      <c r="A22" s="38"/>
      <c r="B22" s="39" t="s">
        <v>273</v>
      </c>
      <c r="C22" s="51" t="s">
        <v>189</v>
      </c>
      <c r="D22" s="51"/>
      <c r="E22" s="52"/>
      <c r="F22" s="38"/>
      <c r="K22" s="5" t="s">
        <v>61</v>
      </c>
      <c r="L22" s="4" t="s">
        <v>425</v>
      </c>
      <c r="M22" s="241" t="s">
        <v>460</v>
      </c>
    </row>
    <row r="23" spans="1:13" ht="27.75" customHeight="1">
      <c r="A23" s="38"/>
      <c r="B23" s="39" t="s">
        <v>274</v>
      </c>
      <c r="C23" s="53" t="s">
        <v>190</v>
      </c>
      <c r="D23" s="52"/>
      <c r="E23" s="52"/>
      <c r="F23" s="38"/>
      <c r="K23" s="4" t="s">
        <v>38</v>
      </c>
      <c r="L23" s="4" t="s">
        <v>164</v>
      </c>
      <c r="M23" s="241" t="s">
        <v>461</v>
      </c>
    </row>
    <row r="24" spans="1:13" ht="27.75" customHeight="1">
      <c r="A24" s="38"/>
      <c r="B24" s="39" t="s">
        <v>275</v>
      </c>
      <c r="C24" s="53" t="s">
        <v>190</v>
      </c>
      <c r="D24" s="52"/>
      <c r="E24" s="52"/>
      <c r="F24" s="40"/>
      <c r="G24" s="51"/>
      <c r="H24" s="481"/>
      <c r="I24" s="482"/>
      <c r="J24" s="482"/>
      <c r="K24" s="4" t="s">
        <v>39</v>
      </c>
      <c r="L24" s="4" t="s">
        <v>165</v>
      </c>
      <c r="M24" s="241" t="s">
        <v>462</v>
      </c>
    </row>
    <row r="25" spans="1:13" ht="27.75" customHeight="1">
      <c r="A25" s="38"/>
      <c r="B25" s="479" t="str">
        <f>IF(別紙１経歴書!B4&gt;0,"   新規参入者用　　   　　　　経歴書（別紙１)","")</f>
        <v/>
      </c>
      <c r="C25" s="479"/>
      <c r="D25" s="33"/>
      <c r="E25" s="52"/>
      <c r="F25" s="41"/>
      <c r="G25" s="52"/>
      <c r="H25" s="53"/>
      <c r="I25" s="52"/>
      <c r="J25" s="52"/>
      <c r="K25" s="4" t="s">
        <v>41</v>
      </c>
      <c r="L25" s="4" t="s">
        <v>168</v>
      </c>
      <c r="M25" s="241" t="s">
        <v>463</v>
      </c>
    </row>
    <row r="26" spans="1:13" ht="27.75" customHeight="1">
      <c r="A26" s="38"/>
      <c r="B26" s="39"/>
      <c r="C26" s="41"/>
      <c r="D26" s="41"/>
      <c r="E26" s="41"/>
      <c r="F26" s="41"/>
      <c r="G26" s="52"/>
      <c r="H26" s="53"/>
      <c r="I26" s="52"/>
      <c r="J26" s="52"/>
      <c r="K26" s="4" t="s">
        <v>42</v>
      </c>
      <c r="L26" s="4" t="s">
        <v>169</v>
      </c>
      <c r="M26" s="241" t="s">
        <v>464</v>
      </c>
    </row>
    <row r="27" spans="1:13" ht="27.75" customHeight="1">
      <c r="A27" s="38"/>
      <c r="B27" s="38"/>
      <c r="C27" s="38"/>
      <c r="D27" s="38"/>
      <c r="E27" s="38"/>
      <c r="F27" s="38"/>
      <c r="K27" s="4" t="s">
        <v>43</v>
      </c>
      <c r="L27" s="4" t="s">
        <v>170</v>
      </c>
      <c r="M27" s="241" t="s">
        <v>465</v>
      </c>
    </row>
    <row r="28" spans="1:13">
      <c r="K28" s="4" t="s">
        <v>44</v>
      </c>
      <c r="L28" s="4" t="s">
        <v>171</v>
      </c>
      <c r="M28" s="241" t="s">
        <v>466</v>
      </c>
    </row>
    <row r="29" spans="1:13">
      <c r="K29" s="4" t="s">
        <v>45</v>
      </c>
      <c r="L29" s="4" t="s">
        <v>172</v>
      </c>
      <c r="M29" s="241" t="s">
        <v>467</v>
      </c>
    </row>
    <row r="30" spans="1:13">
      <c r="K30" s="4" t="s">
        <v>46</v>
      </c>
      <c r="L30" s="4" t="s">
        <v>173</v>
      </c>
      <c r="M30" s="241" t="s">
        <v>468</v>
      </c>
    </row>
    <row r="31" spans="1:13">
      <c r="K31" s="4" t="s">
        <v>47</v>
      </c>
      <c r="L31" s="4" t="s">
        <v>174</v>
      </c>
      <c r="M31" s="241" t="s">
        <v>469</v>
      </c>
    </row>
    <row r="32" spans="1:13">
      <c r="K32" s="4" t="s">
        <v>48</v>
      </c>
      <c r="L32" s="4" t="s">
        <v>175</v>
      </c>
      <c r="M32" s="241" t="s">
        <v>469</v>
      </c>
    </row>
    <row r="33" spans="11:15">
      <c r="K33" s="4" t="s">
        <v>49</v>
      </c>
      <c r="L33" s="4" t="s">
        <v>176</v>
      </c>
      <c r="M33" s="241" t="s">
        <v>470</v>
      </c>
    </row>
    <row r="34" spans="11:15">
      <c r="K34" s="4" t="s">
        <v>50</v>
      </c>
      <c r="L34" s="4" t="s">
        <v>177</v>
      </c>
      <c r="M34" s="241" t="s">
        <v>471</v>
      </c>
    </row>
    <row r="35" spans="11:15">
      <c r="K35" s="4" t="s">
        <v>432</v>
      </c>
      <c r="L35" s="4" t="s">
        <v>178</v>
      </c>
      <c r="M35" s="241" t="s">
        <v>472</v>
      </c>
    </row>
    <row r="36" spans="11:15">
      <c r="K36" s="4" t="s">
        <v>52</v>
      </c>
      <c r="L36" s="4" t="s">
        <v>179</v>
      </c>
      <c r="M36" s="241" t="s">
        <v>473</v>
      </c>
    </row>
    <row r="37" spans="11:15">
      <c r="K37" s="205" t="s">
        <v>58</v>
      </c>
      <c r="L37" s="9" t="s">
        <v>185</v>
      </c>
      <c r="M37" s="241" t="s">
        <v>474</v>
      </c>
    </row>
    <row r="38" spans="11:15">
      <c r="K38" s="4" t="s">
        <v>433</v>
      </c>
      <c r="L38" s="5" t="s">
        <v>186</v>
      </c>
      <c r="M38" s="241" t="s">
        <v>475</v>
      </c>
    </row>
    <row r="39" spans="11:15">
      <c r="K39" s="205" t="s">
        <v>386</v>
      </c>
      <c r="L39" s="9" t="s">
        <v>361</v>
      </c>
      <c r="M39" s="241" t="s">
        <v>490</v>
      </c>
    </row>
    <row r="40" spans="11:15">
      <c r="K40" s="205" t="s">
        <v>434</v>
      </c>
      <c r="L40" s="9" t="s">
        <v>435</v>
      </c>
      <c r="M40" s="241" t="s">
        <v>477</v>
      </c>
    </row>
    <row r="41" spans="11:15">
      <c r="K41" s="205" t="s">
        <v>436</v>
      </c>
      <c r="L41" s="9" t="s">
        <v>437</v>
      </c>
      <c r="M41" s="241" t="s">
        <v>476</v>
      </c>
      <c r="O41" s="203"/>
    </row>
    <row r="42" spans="11:15">
      <c r="K42" s="29" t="s">
        <v>129</v>
      </c>
      <c r="L42" s="4" t="s">
        <v>188</v>
      </c>
      <c r="M42" s="32" t="s">
        <v>484</v>
      </c>
      <c r="O42" s="203"/>
    </row>
    <row r="43" spans="11:15">
      <c r="K43" s="4" t="s">
        <v>57</v>
      </c>
      <c r="L43" s="6" t="s">
        <v>184</v>
      </c>
      <c r="M43" s="241" t="s">
        <v>478</v>
      </c>
      <c r="O43" s="203"/>
    </row>
    <row r="44" spans="11:15">
      <c r="K44" s="207" t="s">
        <v>376</v>
      </c>
      <c r="L44" s="32" t="s">
        <v>371</v>
      </c>
      <c r="M44" s="241" t="s">
        <v>479</v>
      </c>
    </row>
    <row r="45" spans="11:15">
      <c r="K45" s="32" t="s">
        <v>377</v>
      </c>
      <c r="L45" s="32" t="s">
        <v>372</v>
      </c>
      <c r="M45" s="241" t="s">
        <v>480</v>
      </c>
    </row>
    <row r="46" spans="11:15">
      <c r="K46" s="32" t="s">
        <v>355</v>
      </c>
      <c r="L46" s="32" t="s">
        <v>438</v>
      </c>
      <c r="M46" s="241" t="s">
        <v>481</v>
      </c>
    </row>
    <row r="47" spans="11:15">
      <c r="K47" s="32" t="s">
        <v>378</v>
      </c>
      <c r="L47" s="32" t="s">
        <v>373</v>
      </c>
      <c r="M47" s="32" t="s">
        <v>482</v>
      </c>
    </row>
    <row r="48" spans="11:15">
      <c r="K48" s="32" t="s">
        <v>379</v>
      </c>
      <c r="L48" s="32" t="s">
        <v>374</v>
      </c>
      <c r="M48" s="32" t="s">
        <v>483</v>
      </c>
    </row>
    <row r="49" spans="11:13">
      <c r="K49" s="32" t="s">
        <v>439</v>
      </c>
      <c r="L49" s="32" t="s">
        <v>375</v>
      </c>
      <c r="M49" s="32" t="s">
        <v>525</v>
      </c>
    </row>
    <row r="50" spans="11:13">
      <c r="K50" s="32" t="s">
        <v>426</v>
      </c>
      <c r="L50" s="32" t="s">
        <v>427</v>
      </c>
      <c r="M50" s="32" t="s">
        <v>485</v>
      </c>
    </row>
  </sheetData>
  <sheetProtection selectLockedCells="1"/>
  <mergeCells count="10">
    <mergeCell ref="B25:C25"/>
    <mergeCell ref="A1:B1"/>
    <mergeCell ref="H24:J24"/>
    <mergeCell ref="B15:E16"/>
    <mergeCell ref="B19:E19"/>
    <mergeCell ref="D2:F2"/>
    <mergeCell ref="D3:F3"/>
    <mergeCell ref="D8:F8"/>
    <mergeCell ref="D9:F9"/>
    <mergeCell ref="D10:E10"/>
  </mergeCells>
  <phoneticPr fontId="2"/>
  <dataValidations count="1">
    <dataValidation type="list" allowBlank="1" showInputMessage="1" showErrorMessage="1" sqref="D9:F9" xr:uid="{00000000-0002-0000-0000-000000000000}">
      <formula1>$K$1:$K$52</formula1>
    </dataValidation>
  </dataValidations>
  <printOptions horizontalCentered="1"/>
  <pageMargins left="0.7" right="0.7" top="0.75" bottom="0.75" header="0.3" footer="0.3"/>
  <pageSetup paperSize="9" scale="98" fitToHeight="0"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K64"/>
  <sheetViews>
    <sheetView zoomScaleNormal="100" workbookViewId="0">
      <selection activeCell="M24" sqref="M24"/>
    </sheetView>
  </sheetViews>
  <sheetFormatPr defaultColWidth="9" defaultRowHeight="13.2"/>
  <cols>
    <col min="1" max="4" width="9" style="58"/>
    <col min="5" max="5" width="11.109375" style="58" customWidth="1"/>
    <col min="6" max="6" width="9.77734375" style="58" customWidth="1"/>
    <col min="7" max="7" width="18.88671875" style="58" customWidth="1"/>
    <col min="8" max="8" width="9.77734375" style="58" customWidth="1"/>
    <col min="9" max="9" width="22.21875" style="58" customWidth="1"/>
    <col min="10" max="10" width="7.5546875" style="58" customWidth="1"/>
    <col min="11" max="11" width="8.5546875" style="58" hidden="1" customWidth="1"/>
    <col min="12" max="16384" width="9" style="58"/>
  </cols>
  <sheetData>
    <row r="1" spans="1:9" ht="15" customHeight="1">
      <c r="A1" s="729" t="s">
        <v>315</v>
      </c>
      <c r="B1" s="729"/>
    </row>
    <row r="2" spans="1:9" ht="15" customHeight="1">
      <c r="A2" s="180"/>
      <c r="B2" s="107"/>
      <c r="C2" s="107"/>
      <c r="D2" s="107"/>
      <c r="E2" s="107"/>
      <c r="F2" s="107"/>
      <c r="G2" s="730" t="s">
        <v>266</v>
      </c>
      <c r="H2" s="730"/>
      <c r="I2" s="730"/>
    </row>
    <row r="3" spans="1:9" ht="15" customHeight="1">
      <c r="A3" s="180"/>
      <c r="B3" s="107"/>
      <c r="C3" s="107"/>
      <c r="D3" s="107"/>
      <c r="E3" s="107"/>
      <c r="F3" s="107"/>
      <c r="G3" s="730" t="s">
        <v>343</v>
      </c>
      <c r="H3" s="730"/>
      <c r="I3" s="730"/>
    </row>
    <row r="4" spans="1:9" ht="15" customHeight="1">
      <c r="A4" s="180"/>
      <c r="B4" s="107"/>
      <c r="C4" s="107"/>
      <c r="D4" s="107"/>
      <c r="E4" s="107"/>
      <c r="F4" s="107"/>
      <c r="G4" s="105"/>
      <c r="H4" s="105"/>
      <c r="I4" s="105"/>
    </row>
    <row r="5" spans="1:9" ht="15" customHeight="1">
      <c r="A5" s="731" t="s">
        <v>507</v>
      </c>
      <c r="B5" s="731"/>
      <c r="C5" s="731"/>
      <c r="D5" s="731"/>
      <c r="E5" s="731"/>
      <c r="F5" s="731"/>
      <c r="G5" s="731"/>
      <c r="H5" s="731"/>
      <c r="I5" s="731"/>
    </row>
    <row r="6" spans="1:9" ht="15" customHeight="1">
      <c r="A6" s="181"/>
      <c r="B6" s="181"/>
      <c r="C6" s="181"/>
      <c r="D6" s="181"/>
      <c r="E6" s="181"/>
      <c r="F6" s="181"/>
      <c r="G6" s="181"/>
      <c r="H6" s="181"/>
      <c r="I6" s="181"/>
    </row>
    <row r="7" spans="1:9" ht="15" customHeight="1">
      <c r="A7" s="206" t="s">
        <v>362</v>
      </c>
      <c r="B7" s="206"/>
      <c r="C7" s="33"/>
      <c r="D7" s="33"/>
      <c r="E7" s="33"/>
      <c r="F7" s="107"/>
      <c r="G7" s="107"/>
      <c r="H7" s="107"/>
      <c r="I7" s="107"/>
    </row>
    <row r="8" spans="1:9" ht="15" customHeight="1">
      <c r="A8" s="33" t="s">
        <v>510</v>
      </c>
      <c r="B8" s="33"/>
      <c r="C8" s="33"/>
      <c r="D8" s="33"/>
      <c r="E8" s="33"/>
      <c r="F8" s="107"/>
      <c r="G8" s="107"/>
      <c r="H8" s="107"/>
      <c r="I8" s="107"/>
    </row>
    <row r="9" spans="1:9" ht="15" customHeight="1">
      <c r="A9" s="182"/>
      <c r="B9" s="182"/>
      <c r="C9" s="182"/>
      <c r="D9" s="182"/>
      <c r="E9" s="182"/>
      <c r="F9" s="107"/>
      <c r="G9" s="107"/>
      <c r="H9" s="107"/>
      <c r="I9" s="107"/>
    </row>
    <row r="10" spans="1:9" ht="15" customHeight="1">
      <c r="A10" s="180" t="s">
        <v>192</v>
      </c>
      <c r="B10" s="107"/>
      <c r="C10" s="107"/>
      <c r="D10" s="107"/>
      <c r="E10" s="183" t="s">
        <v>193</v>
      </c>
      <c r="F10" s="184" t="s">
        <v>267</v>
      </c>
      <c r="G10" s="732"/>
      <c r="H10" s="732"/>
      <c r="I10" s="732"/>
    </row>
    <row r="11" spans="1:9" ht="15" customHeight="1">
      <c r="A11" s="180"/>
      <c r="B11" s="107"/>
      <c r="C11" s="107"/>
      <c r="D11" s="107"/>
      <c r="E11" s="107"/>
      <c r="F11" s="184" t="s">
        <v>268</v>
      </c>
      <c r="G11" s="733"/>
      <c r="H11" s="734"/>
      <c r="I11" s="734"/>
    </row>
    <row r="12" spans="1:9" ht="15" customHeight="1">
      <c r="A12" s="180" t="s">
        <v>194</v>
      </c>
      <c r="B12" s="107"/>
      <c r="C12" s="107"/>
      <c r="D12" s="107"/>
      <c r="E12" s="107"/>
      <c r="F12" s="184" t="s">
        <v>269</v>
      </c>
      <c r="G12" s="732"/>
      <c r="H12" s="732"/>
      <c r="I12" s="183"/>
    </row>
    <row r="13" spans="1:9" ht="15" customHeight="1">
      <c r="A13" s="180"/>
      <c r="B13" s="107"/>
      <c r="C13" s="107"/>
      <c r="D13" s="107"/>
      <c r="E13" s="107"/>
      <c r="F13" s="184"/>
      <c r="G13" s="185"/>
      <c r="H13" s="185"/>
      <c r="I13" s="183"/>
    </row>
    <row r="14" spans="1:9" ht="15" customHeight="1">
      <c r="A14" s="180"/>
      <c r="B14" s="107"/>
      <c r="C14" s="107"/>
      <c r="D14" s="107"/>
      <c r="E14" s="107"/>
      <c r="F14" s="107"/>
      <c r="G14" s="107"/>
      <c r="H14" s="107"/>
      <c r="I14" s="107"/>
    </row>
    <row r="15" spans="1:9" ht="15" customHeight="1">
      <c r="A15" s="707" t="s">
        <v>506</v>
      </c>
      <c r="B15" s="707"/>
      <c r="C15" s="707"/>
      <c r="D15" s="707"/>
      <c r="E15" s="707"/>
      <c r="F15" s="707"/>
      <c r="G15" s="707"/>
      <c r="H15" s="707"/>
      <c r="I15" s="707"/>
    </row>
    <row r="16" spans="1:9" ht="15" customHeight="1">
      <c r="A16" s="707" t="s">
        <v>336</v>
      </c>
      <c r="B16" s="707"/>
      <c r="C16" s="707"/>
      <c r="D16" s="707"/>
      <c r="E16" s="707"/>
      <c r="F16" s="707"/>
      <c r="G16" s="707"/>
      <c r="H16" s="707"/>
      <c r="I16" s="707"/>
    </row>
    <row r="17" spans="1:11">
      <c r="A17" s="731"/>
      <c r="B17" s="731"/>
      <c r="C17" s="731"/>
      <c r="D17" s="731"/>
      <c r="E17" s="731"/>
      <c r="F17" s="731"/>
      <c r="G17" s="731"/>
      <c r="H17" s="731"/>
      <c r="I17" s="731"/>
    </row>
    <row r="18" spans="1:11" ht="15" customHeight="1">
      <c r="A18" s="731" t="s">
        <v>195</v>
      </c>
      <c r="B18" s="731"/>
      <c r="C18" s="731"/>
      <c r="D18" s="731"/>
      <c r="E18" s="731"/>
      <c r="F18" s="731"/>
      <c r="G18" s="731"/>
      <c r="H18" s="731"/>
      <c r="I18" s="731"/>
    </row>
    <row r="19" spans="1:11" ht="13.5" customHeight="1">
      <c r="A19" s="180"/>
      <c r="B19" s="107"/>
      <c r="C19" s="107"/>
      <c r="D19" s="107"/>
      <c r="E19" s="107"/>
      <c r="F19" s="107"/>
      <c r="G19" s="107"/>
      <c r="H19" s="107"/>
      <c r="I19" s="107"/>
    </row>
    <row r="20" spans="1:11" ht="18" customHeight="1">
      <c r="A20" s="707" t="s">
        <v>491</v>
      </c>
      <c r="B20" s="707"/>
      <c r="C20" s="707"/>
      <c r="D20" s="707"/>
      <c r="E20" s="707"/>
      <c r="F20" s="707"/>
      <c r="G20" s="707"/>
      <c r="H20" s="707"/>
      <c r="I20" s="707"/>
    </row>
    <row r="21" spans="1:11" ht="18" customHeight="1">
      <c r="A21" s="239" t="s">
        <v>505</v>
      </c>
      <c r="B21" s="182"/>
      <c r="C21" s="182"/>
      <c r="D21" s="182"/>
      <c r="E21" s="182"/>
      <c r="F21" s="182"/>
      <c r="G21" s="182"/>
      <c r="H21" s="182"/>
      <c r="I21" s="182"/>
    </row>
    <row r="22" spans="1:11" ht="24" customHeight="1">
      <c r="A22" s="708" t="s">
        <v>196</v>
      </c>
      <c r="B22" s="708"/>
      <c r="C22" s="688" t="s">
        <v>197</v>
      </c>
      <c r="D22" s="688"/>
      <c r="E22" s="244" t="s">
        <v>504</v>
      </c>
      <c r="F22" s="688" t="s">
        <v>118</v>
      </c>
      <c r="G22" s="688"/>
      <c r="H22" s="688" t="s">
        <v>199</v>
      </c>
      <c r="I22" s="688"/>
    </row>
    <row r="23" spans="1:11" ht="18" customHeight="1">
      <c r="A23" s="717" t="s">
        <v>492</v>
      </c>
      <c r="B23" s="717"/>
      <c r="C23" s="718"/>
      <c r="D23" s="718"/>
      <c r="E23" s="103"/>
      <c r="F23" s="704"/>
      <c r="G23" s="704"/>
      <c r="H23" s="703" t="s">
        <v>493</v>
      </c>
      <c r="I23" s="703"/>
    </row>
    <row r="24" spans="1:11" ht="18" customHeight="1">
      <c r="A24" s="717" t="s">
        <v>494</v>
      </c>
      <c r="B24" s="717"/>
      <c r="C24" s="718"/>
      <c r="D24" s="718"/>
      <c r="E24" s="103"/>
      <c r="F24" s="704"/>
      <c r="G24" s="704"/>
      <c r="H24" s="703" t="s">
        <v>495</v>
      </c>
      <c r="I24" s="703"/>
    </row>
    <row r="25" spans="1:11" ht="18" customHeight="1">
      <c r="A25" s="717" t="s">
        <v>496</v>
      </c>
      <c r="B25" s="717"/>
      <c r="C25" s="718"/>
      <c r="D25" s="718"/>
      <c r="E25" s="103"/>
      <c r="F25" s="704"/>
      <c r="G25" s="704"/>
      <c r="H25" s="703" t="s">
        <v>497</v>
      </c>
      <c r="I25" s="703"/>
    </row>
    <row r="26" spans="1:11" ht="18" customHeight="1">
      <c r="A26" s="717" t="s">
        <v>498</v>
      </c>
      <c r="B26" s="717"/>
      <c r="C26" s="718"/>
      <c r="D26" s="718"/>
      <c r="E26" s="103"/>
      <c r="F26" s="704"/>
      <c r="G26" s="704"/>
      <c r="H26" s="703" t="s">
        <v>499</v>
      </c>
      <c r="I26" s="703"/>
    </row>
    <row r="27" spans="1:11" ht="18" customHeight="1">
      <c r="A27" s="717"/>
      <c r="B27" s="717"/>
      <c r="C27" s="718"/>
      <c r="D27" s="718"/>
      <c r="E27" s="103"/>
      <c r="F27" s="704"/>
      <c r="G27" s="704"/>
      <c r="H27" s="703"/>
      <c r="I27" s="703"/>
    </row>
    <row r="28" spans="1:11" ht="18" customHeight="1">
      <c r="A28" s="708" t="s">
        <v>521</v>
      </c>
      <c r="B28" s="708"/>
      <c r="C28" s="718"/>
      <c r="D28" s="718"/>
      <c r="E28" s="103" t="str">
        <f>IF(COUNTIF(E22:E26,"購入")=0,"",COUNTIF(E22:E26,"購入"))&amp;"式"</f>
        <v>式</v>
      </c>
      <c r="F28" s="705">
        <f>SUMIF(E23:E27,"購入",F23:F27)</f>
        <v>0</v>
      </c>
      <c r="G28" s="705"/>
      <c r="H28" s="703"/>
      <c r="I28" s="703"/>
    </row>
    <row r="29" spans="1:11" ht="18" customHeight="1">
      <c r="A29" s="708" t="s">
        <v>200</v>
      </c>
      <c r="B29" s="708"/>
      <c r="C29" s="688"/>
      <c r="D29" s="688"/>
      <c r="E29" s="164" t="str">
        <f>IF(COUNTIF(E23:E27,"リース")=0,"",COUNTIF(E23:E27,"リース"))&amp;"式"</f>
        <v>式</v>
      </c>
      <c r="F29" s="705">
        <f>SUMIF(E23:E27,"リース",F23:F27)</f>
        <v>0</v>
      </c>
      <c r="G29" s="705"/>
      <c r="H29" s="703"/>
      <c r="I29" s="703"/>
    </row>
    <row r="30" spans="1:11" ht="22.2" customHeight="1">
      <c r="A30" s="708" t="s">
        <v>263</v>
      </c>
      <c r="B30" s="708"/>
      <c r="C30" s="688"/>
      <c r="D30" s="688"/>
      <c r="E30" s="164" t="str">
        <f>IF(COUNTIF(E23:E27,"レンタル")=0,"",COUNTIF(E23:E27,"レンタル"))&amp;"式"</f>
        <v>式</v>
      </c>
      <c r="F30" s="705">
        <f>SUMIF(E23:E27,"レンタル",F23:F27)</f>
        <v>0</v>
      </c>
      <c r="G30" s="705"/>
      <c r="H30" s="703"/>
      <c r="I30" s="703"/>
      <c r="K30" s="58" t="s">
        <v>500</v>
      </c>
    </row>
    <row r="31" spans="1:11" ht="18" customHeight="1">
      <c r="A31" s="708" t="s">
        <v>501</v>
      </c>
      <c r="B31" s="708"/>
      <c r="C31" s="688"/>
      <c r="D31" s="688"/>
      <c r="E31" s="164" t="str">
        <f>IF(COUNTIF(E23:E27,"作業委託")=0,"",COUNTIF(E23:E27,"作業委託"))&amp;"式"</f>
        <v>式</v>
      </c>
      <c r="F31" s="705">
        <f>SUMIF(E23:E29,"作業委託",F23:F29)</f>
        <v>0</v>
      </c>
      <c r="G31" s="705"/>
      <c r="H31" s="703"/>
      <c r="I31" s="703"/>
      <c r="K31" s="58" t="s">
        <v>109</v>
      </c>
    </row>
    <row r="32" spans="1:11" ht="18" customHeight="1">
      <c r="A32" s="708" t="s">
        <v>201</v>
      </c>
      <c r="B32" s="708"/>
      <c r="C32" s="688"/>
      <c r="D32" s="688"/>
      <c r="E32" s="164" t="str">
        <f>IF(COUNTIF(E23:E27,"&lt;&gt;")=0,"",COUNTIF(E23:E27,"&lt;&gt;"))&amp;"式"</f>
        <v>式</v>
      </c>
      <c r="F32" s="705">
        <f>SUM(F23:G27)</f>
        <v>0</v>
      </c>
      <c r="G32" s="705"/>
      <c r="H32" s="703"/>
      <c r="I32" s="703"/>
      <c r="K32" s="58" t="s">
        <v>110</v>
      </c>
    </row>
    <row r="33" spans="1:11" ht="18" customHeight="1">
      <c r="A33" s="719"/>
      <c r="B33" s="720"/>
      <c r="C33" s="720"/>
      <c r="D33" s="720"/>
      <c r="E33" s="720"/>
      <c r="F33" s="720"/>
      <c r="G33" s="720"/>
      <c r="H33" s="720"/>
      <c r="I33" s="720"/>
      <c r="K33" s="58" t="s">
        <v>502</v>
      </c>
    </row>
    <row r="34" spans="1:11" ht="16.8" customHeight="1">
      <c r="A34" s="245"/>
      <c r="B34" s="246"/>
      <c r="C34" s="246"/>
      <c r="D34" s="246"/>
      <c r="E34" s="246"/>
      <c r="F34" s="246"/>
      <c r="G34" s="246"/>
      <c r="H34" s="246"/>
      <c r="I34" s="246"/>
    </row>
    <row r="35" spans="1:11" ht="18" customHeight="1">
      <c r="A35" s="707" t="s">
        <v>503</v>
      </c>
      <c r="B35" s="707"/>
      <c r="C35" s="707"/>
      <c r="D35" s="707"/>
      <c r="E35" s="707"/>
      <c r="F35" s="707"/>
      <c r="G35" s="707"/>
      <c r="H35" s="707"/>
      <c r="I35" s="707"/>
    </row>
    <row r="36" spans="1:11" ht="24" customHeight="1">
      <c r="A36" s="708" t="s">
        <v>196</v>
      </c>
      <c r="B36" s="708"/>
      <c r="C36" s="688" t="s">
        <v>197</v>
      </c>
      <c r="D36" s="688"/>
      <c r="E36" s="186" t="s">
        <v>198</v>
      </c>
      <c r="F36" s="688" t="s">
        <v>118</v>
      </c>
      <c r="G36" s="688"/>
      <c r="H36" s="688" t="s">
        <v>199</v>
      </c>
      <c r="I36" s="688"/>
    </row>
    <row r="37" spans="1:11" ht="18" customHeight="1">
      <c r="A37" s="717"/>
      <c r="B37" s="717"/>
      <c r="C37" s="718"/>
      <c r="D37" s="718"/>
      <c r="E37" s="103"/>
      <c r="F37" s="704"/>
      <c r="G37" s="704"/>
      <c r="H37" s="703"/>
      <c r="I37" s="703"/>
    </row>
    <row r="38" spans="1:11" ht="18" customHeight="1">
      <c r="A38" s="717"/>
      <c r="B38" s="717"/>
      <c r="C38" s="718"/>
      <c r="D38" s="718"/>
      <c r="E38" s="103"/>
      <c r="F38" s="704"/>
      <c r="G38" s="704"/>
      <c r="H38" s="703"/>
      <c r="I38" s="703"/>
    </row>
    <row r="39" spans="1:11" ht="18" customHeight="1">
      <c r="A39" s="717"/>
      <c r="B39" s="717"/>
      <c r="C39" s="718"/>
      <c r="D39" s="718"/>
      <c r="E39" s="103"/>
      <c r="F39" s="704"/>
      <c r="G39" s="704"/>
      <c r="H39" s="703"/>
      <c r="I39" s="703"/>
    </row>
    <row r="40" spans="1:11" ht="18" customHeight="1">
      <c r="A40" s="717"/>
      <c r="B40" s="717"/>
      <c r="C40" s="718"/>
      <c r="D40" s="718"/>
      <c r="E40" s="103"/>
      <c r="F40" s="704"/>
      <c r="G40" s="704"/>
      <c r="H40" s="703"/>
      <c r="I40" s="703"/>
    </row>
    <row r="41" spans="1:11" ht="18" customHeight="1">
      <c r="A41" s="717"/>
      <c r="B41" s="717"/>
      <c r="C41" s="718"/>
      <c r="D41" s="718"/>
      <c r="E41" s="103"/>
      <c r="F41" s="704"/>
      <c r="G41" s="704"/>
      <c r="H41" s="703"/>
      <c r="I41" s="703"/>
    </row>
    <row r="42" spans="1:11" ht="18" customHeight="1">
      <c r="A42" s="708" t="s">
        <v>200</v>
      </c>
      <c r="B42" s="708"/>
      <c r="C42" s="706"/>
      <c r="D42" s="706"/>
      <c r="E42" s="164" t="str">
        <f>IF(COUNTIF(E37:E41,"リース")=0,"",COUNTIF(E37:E41,"リース"))&amp;"式"</f>
        <v>式</v>
      </c>
      <c r="F42" s="705">
        <f>SUMIF(E37:E41,"リース",F37:F41)</f>
        <v>0</v>
      </c>
      <c r="G42" s="705"/>
      <c r="H42" s="703"/>
      <c r="I42" s="703"/>
    </row>
    <row r="43" spans="1:11" ht="18" customHeight="1">
      <c r="A43" s="708" t="s">
        <v>263</v>
      </c>
      <c r="B43" s="708"/>
      <c r="C43" s="706"/>
      <c r="D43" s="706"/>
      <c r="E43" s="164" t="str">
        <f>IF(COUNTIF(E37:E41,"レンタル")=0,"",COUNTIF(E37:E41,"レンタル"))&amp;"式"</f>
        <v>式</v>
      </c>
      <c r="F43" s="705">
        <f>SUMIF(E37:E41,"レンタル",F37:F41)</f>
        <v>0</v>
      </c>
      <c r="G43" s="705"/>
      <c r="H43" s="703"/>
      <c r="I43" s="703"/>
    </row>
    <row r="44" spans="1:11" ht="18" customHeight="1">
      <c r="A44" s="708" t="s">
        <v>201</v>
      </c>
      <c r="B44" s="708"/>
      <c r="C44" s="706"/>
      <c r="D44" s="706"/>
      <c r="E44" s="164" t="str">
        <f>IF(COUNTIF(E37:E41,"&lt;&gt;")=0,"",COUNTIF(E37:E41,"&lt;&gt;"))&amp;"式"</f>
        <v>式</v>
      </c>
      <c r="F44" s="705">
        <f>SUM(F37:G41)</f>
        <v>0</v>
      </c>
      <c r="G44" s="705"/>
      <c r="H44" s="703"/>
      <c r="I44" s="703"/>
    </row>
    <row r="45" spans="1:11" ht="18" customHeight="1">
      <c r="A45" s="181"/>
      <c r="B45" s="181"/>
      <c r="C45" s="105"/>
      <c r="D45" s="105"/>
      <c r="E45" s="105"/>
      <c r="F45" s="105"/>
      <c r="G45" s="105"/>
      <c r="H45" s="105"/>
      <c r="I45" s="105"/>
    </row>
    <row r="46" spans="1:11" ht="18" customHeight="1">
      <c r="A46" s="707" t="s">
        <v>358</v>
      </c>
      <c r="B46" s="707"/>
      <c r="C46" s="707"/>
      <c r="D46" s="707"/>
      <c r="E46" s="707"/>
      <c r="F46" s="707"/>
      <c r="G46" s="707"/>
      <c r="H46" s="707"/>
      <c r="I46" s="707"/>
    </row>
    <row r="47" spans="1:11" ht="24" customHeight="1">
      <c r="A47" s="708" t="s">
        <v>202</v>
      </c>
      <c r="B47" s="708"/>
      <c r="C47" s="688" t="s">
        <v>203</v>
      </c>
      <c r="D47" s="688"/>
      <c r="E47" s="688"/>
      <c r="F47" s="725" t="s">
        <v>118</v>
      </c>
      <c r="G47" s="726"/>
      <c r="H47" s="688" t="s">
        <v>199</v>
      </c>
      <c r="I47" s="688"/>
    </row>
    <row r="48" spans="1:11" ht="18" customHeight="1">
      <c r="A48" s="709"/>
      <c r="B48" s="710"/>
      <c r="C48" s="711"/>
      <c r="D48" s="712"/>
      <c r="E48" s="713"/>
      <c r="F48" s="714"/>
      <c r="G48" s="714"/>
      <c r="H48" s="715"/>
      <c r="I48" s="716"/>
    </row>
    <row r="49" spans="1:9" ht="18" customHeight="1">
      <c r="A49" s="727"/>
      <c r="B49" s="728"/>
      <c r="C49" s="718"/>
      <c r="D49" s="718"/>
      <c r="E49" s="718"/>
      <c r="F49" s="723"/>
      <c r="G49" s="724"/>
      <c r="H49" s="703"/>
      <c r="I49" s="703"/>
    </row>
    <row r="50" spans="1:9" ht="18" customHeight="1">
      <c r="A50" s="722" t="s">
        <v>112</v>
      </c>
      <c r="B50" s="722"/>
      <c r="C50" s="706"/>
      <c r="D50" s="706"/>
      <c r="E50" s="706"/>
      <c r="F50" s="705">
        <f>SUM(F48:F49)</f>
        <v>0</v>
      </c>
      <c r="G50" s="705"/>
      <c r="H50" s="703"/>
      <c r="I50" s="703"/>
    </row>
    <row r="51" spans="1:9" ht="18" customHeight="1">
      <c r="A51" s="181"/>
      <c r="B51" s="181"/>
      <c r="C51" s="105"/>
      <c r="D51" s="105"/>
      <c r="E51" s="105"/>
      <c r="F51" s="105"/>
      <c r="G51" s="105"/>
      <c r="H51" s="105"/>
      <c r="I51" s="105"/>
    </row>
    <row r="52" spans="1:9" ht="18" customHeight="1">
      <c r="A52" s="187" t="s">
        <v>359</v>
      </c>
      <c r="B52" s="187"/>
      <c r="C52" s="107"/>
      <c r="D52" s="107"/>
      <c r="E52" s="107"/>
      <c r="F52" s="721"/>
      <c r="G52" s="721"/>
      <c r="H52" s="107"/>
      <c r="I52" s="107"/>
    </row>
    <row r="53" spans="1:9" ht="18" customHeight="1">
      <c r="A53" s="708" t="s">
        <v>116</v>
      </c>
      <c r="B53" s="708"/>
      <c r="C53" s="708"/>
      <c r="D53" s="688" t="s">
        <v>204</v>
      </c>
      <c r="E53" s="688"/>
      <c r="F53" s="688" t="s">
        <v>205</v>
      </c>
      <c r="G53" s="688"/>
      <c r="H53" s="688" t="s">
        <v>206</v>
      </c>
      <c r="I53" s="688"/>
    </row>
    <row r="54" spans="1:9" ht="18" customHeight="1">
      <c r="A54" s="703"/>
      <c r="B54" s="703"/>
      <c r="C54" s="703"/>
      <c r="D54" s="704"/>
      <c r="E54" s="704"/>
      <c r="F54" s="704"/>
      <c r="G54" s="704"/>
      <c r="H54" s="704"/>
      <c r="I54" s="704"/>
    </row>
    <row r="55" spans="1:9" ht="18" customHeight="1">
      <c r="A55" s="703"/>
      <c r="B55" s="703"/>
      <c r="C55" s="703"/>
      <c r="D55" s="704"/>
      <c r="E55" s="704"/>
      <c r="F55" s="704"/>
      <c r="G55" s="704"/>
      <c r="H55" s="704"/>
      <c r="I55" s="704"/>
    </row>
    <row r="56" spans="1:9" ht="18" customHeight="1">
      <c r="A56" s="703"/>
      <c r="B56" s="703"/>
      <c r="C56" s="703"/>
      <c r="D56" s="704"/>
      <c r="E56" s="704"/>
      <c r="F56" s="704"/>
      <c r="G56" s="704"/>
      <c r="H56" s="704"/>
      <c r="I56" s="704"/>
    </row>
    <row r="57" spans="1:9" ht="18" customHeight="1">
      <c r="A57" s="703"/>
      <c r="B57" s="703"/>
      <c r="C57" s="703"/>
      <c r="D57" s="704"/>
      <c r="E57" s="704"/>
      <c r="F57" s="704"/>
      <c r="G57" s="704"/>
      <c r="H57" s="704"/>
      <c r="I57" s="704"/>
    </row>
    <row r="58" spans="1:9" ht="18" customHeight="1">
      <c r="A58" s="703"/>
      <c r="B58" s="703"/>
      <c r="C58" s="703"/>
      <c r="D58" s="704"/>
      <c r="E58" s="704"/>
      <c r="F58" s="704"/>
      <c r="G58" s="704"/>
      <c r="H58" s="704"/>
      <c r="I58" s="704"/>
    </row>
    <row r="59" spans="1:9" ht="18" customHeight="1">
      <c r="A59" s="688" t="s">
        <v>112</v>
      </c>
      <c r="B59" s="688"/>
      <c r="C59" s="688"/>
      <c r="D59" s="705">
        <f>SUM(D54:E58)</f>
        <v>0</v>
      </c>
      <c r="E59" s="705"/>
      <c r="F59" s="705">
        <f>SUM(F54:G58)</f>
        <v>0</v>
      </c>
      <c r="G59" s="705"/>
      <c r="H59" s="705">
        <f>ROUNDDOWN((F59*0.15),-3)</f>
        <v>0</v>
      </c>
      <c r="I59" s="705"/>
    </row>
    <row r="60" spans="1:9">
      <c r="A60" s="107"/>
      <c r="B60" s="107"/>
      <c r="C60" s="107"/>
      <c r="D60" s="107"/>
      <c r="E60" s="107"/>
      <c r="F60" s="107"/>
      <c r="G60" s="107"/>
      <c r="H60" s="107"/>
      <c r="I60" s="107"/>
    </row>
    <row r="61" spans="1:9">
      <c r="A61" s="107"/>
      <c r="B61" s="107"/>
      <c r="C61" s="107"/>
      <c r="D61" s="107"/>
      <c r="E61" s="107"/>
      <c r="F61" s="107"/>
      <c r="G61" s="107"/>
      <c r="H61" s="107"/>
      <c r="I61" s="107"/>
    </row>
    <row r="62" spans="1:9">
      <c r="A62" s="107"/>
      <c r="B62" s="107"/>
      <c r="C62" s="107"/>
      <c r="D62" s="107"/>
      <c r="E62" s="107"/>
      <c r="F62" s="107"/>
      <c r="G62" s="107"/>
      <c r="H62" s="107"/>
      <c r="I62" s="107"/>
    </row>
    <row r="63" spans="1:9">
      <c r="A63" s="107"/>
      <c r="B63" s="107"/>
      <c r="C63" s="107"/>
      <c r="D63" s="107"/>
      <c r="E63" s="107"/>
      <c r="F63" s="107"/>
      <c r="G63" s="107"/>
      <c r="H63" s="107"/>
      <c r="I63" s="107"/>
    </row>
    <row r="64" spans="1:9">
      <c r="A64" s="107"/>
      <c r="B64" s="107"/>
      <c r="C64" s="107"/>
      <c r="D64" s="107"/>
      <c r="E64" s="107"/>
      <c r="F64" s="107"/>
      <c r="G64" s="107"/>
      <c r="H64" s="107"/>
      <c r="I64" s="107"/>
    </row>
  </sheetData>
  <mergeCells count="140">
    <mergeCell ref="H28:I28"/>
    <mergeCell ref="H23:I23"/>
    <mergeCell ref="F24:G24"/>
    <mergeCell ref="H24:I24"/>
    <mergeCell ref="F25:G25"/>
    <mergeCell ref="H25:I25"/>
    <mergeCell ref="F26:G26"/>
    <mergeCell ref="H26:I26"/>
    <mergeCell ref="A1:B1"/>
    <mergeCell ref="G2:I2"/>
    <mergeCell ref="G3:I3"/>
    <mergeCell ref="A5:I5"/>
    <mergeCell ref="A18:I18"/>
    <mergeCell ref="A20:I20"/>
    <mergeCell ref="A22:B22"/>
    <mergeCell ref="C22:D22"/>
    <mergeCell ref="G10:I10"/>
    <mergeCell ref="G11:I11"/>
    <mergeCell ref="G12:H12"/>
    <mergeCell ref="A15:I15"/>
    <mergeCell ref="A16:I16"/>
    <mergeCell ref="A17:I17"/>
    <mergeCell ref="F22:G22"/>
    <mergeCell ref="H22:I22"/>
    <mergeCell ref="A25:B25"/>
    <mergeCell ref="C25:D25"/>
    <mergeCell ref="A26:B26"/>
    <mergeCell ref="C26:D26"/>
    <mergeCell ref="A23:B23"/>
    <mergeCell ref="C23:D23"/>
    <mergeCell ref="A24:B24"/>
    <mergeCell ref="C24:D24"/>
    <mergeCell ref="F23:G23"/>
    <mergeCell ref="A36:B36"/>
    <mergeCell ref="C36:D36"/>
    <mergeCell ref="F36:G36"/>
    <mergeCell ref="H36:I36"/>
    <mergeCell ref="A37:B37"/>
    <mergeCell ref="C37:D37"/>
    <mergeCell ref="F37:G37"/>
    <mergeCell ref="H37:I37"/>
    <mergeCell ref="A35:I35"/>
    <mergeCell ref="A38:B38"/>
    <mergeCell ref="C38:D38"/>
    <mergeCell ref="F38:G38"/>
    <mergeCell ref="H38:I38"/>
    <mergeCell ref="A41:B41"/>
    <mergeCell ref="F41:G41"/>
    <mergeCell ref="H41:I41"/>
    <mergeCell ref="A39:B39"/>
    <mergeCell ref="C39:D39"/>
    <mergeCell ref="F39:G39"/>
    <mergeCell ref="H39:I39"/>
    <mergeCell ref="A40:B40"/>
    <mergeCell ref="C40:D40"/>
    <mergeCell ref="F40:G40"/>
    <mergeCell ref="H40:I40"/>
    <mergeCell ref="C41:D41"/>
    <mergeCell ref="F49:G49"/>
    <mergeCell ref="H49:I49"/>
    <mergeCell ref="A44:B44"/>
    <mergeCell ref="F44:G44"/>
    <mergeCell ref="H44:I44"/>
    <mergeCell ref="F47:G47"/>
    <mergeCell ref="H47:I47"/>
    <mergeCell ref="A49:B49"/>
    <mergeCell ref="C49:E49"/>
    <mergeCell ref="F52:G52"/>
    <mergeCell ref="A53:C53"/>
    <mergeCell ref="D53:E53"/>
    <mergeCell ref="F53:G53"/>
    <mergeCell ref="H53:I53"/>
    <mergeCell ref="F50:G50"/>
    <mergeCell ref="H50:I50"/>
    <mergeCell ref="A50:B50"/>
    <mergeCell ref="C50:E50"/>
    <mergeCell ref="A27:B27"/>
    <mergeCell ref="C27:D27"/>
    <mergeCell ref="F27:G27"/>
    <mergeCell ref="H27:I27"/>
    <mergeCell ref="A29:B29"/>
    <mergeCell ref="C29:D29"/>
    <mergeCell ref="F29:G29"/>
    <mergeCell ref="H29:I29"/>
    <mergeCell ref="A33:I33"/>
    <mergeCell ref="A32:B32"/>
    <mergeCell ref="C32:D32"/>
    <mergeCell ref="F32:G32"/>
    <mergeCell ref="H32:I32"/>
    <mergeCell ref="A30:B30"/>
    <mergeCell ref="C30:D30"/>
    <mergeCell ref="F30:G30"/>
    <mergeCell ref="H30:I30"/>
    <mergeCell ref="A31:B31"/>
    <mergeCell ref="C31:D31"/>
    <mergeCell ref="F31:G31"/>
    <mergeCell ref="H31:I31"/>
    <mergeCell ref="A28:B28"/>
    <mergeCell ref="C28:D28"/>
    <mergeCell ref="F28:G28"/>
    <mergeCell ref="C42:D42"/>
    <mergeCell ref="C43:D43"/>
    <mergeCell ref="C44:D44"/>
    <mergeCell ref="A46:I46"/>
    <mergeCell ref="A47:B47"/>
    <mergeCell ref="C47:E47"/>
    <mergeCell ref="A48:B48"/>
    <mergeCell ref="C48:E48"/>
    <mergeCell ref="F48:G48"/>
    <mergeCell ref="H48:I48"/>
    <mergeCell ref="A42:B42"/>
    <mergeCell ref="F42:G42"/>
    <mergeCell ref="H42:I42"/>
    <mergeCell ref="A43:B43"/>
    <mergeCell ref="F43:G43"/>
    <mergeCell ref="H43:I43"/>
    <mergeCell ref="A54:C54"/>
    <mergeCell ref="D54:E54"/>
    <mergeCell ref="F54:G54"/>
    <mergeCell ref="H54:I54"/>
    <mergeCell ref="A55:C55"/>
    <mergeCell ref="D55:E55"/>
    <mergeCell ref="F55:G55"/>
    <mergeCell ref="H55:I55"/>
    <mergeCell ref="A56:C56"/>
    <mergeCell ref="D56:E56"/>
    <mergeCell ref="F56:G56"/>
    <mergeCell ref="H56:I56"/>
    <mergeCell ref="A57:C57"/>
    <mergeCell ref="D57:E57"/>
    <mergeCell ref="F57:G57"/>
    <mergeCell ref="H57:I57"/>
    <mergeCell ref="A58:C58"/>
    <mergeCell ref="D58:E58"/>
    <mergeCell ref="F58:G58"/>
    <mergeCell ref="H58:I58"/>
    <mergeCell ref="A59:C59"/>
    <mergeCell ref="D59:E59"/>
    <mergeCell ref="F59:G59"/>
    <mergeCell ref="H59:I59"/>
  </mergeCells>
  <phoneticPr fontId="2"/>
  <conditionalFormatting sqref="D59:E59">
    <cfRule type="cellIs" dxfId="4" priority="1" operator="greaterThan">
      <formula>5000</formula>
    </cfRule>
  </conditionalFormatting>
  <conditionalFormatting sqref="D59:G59">
    <cfRule type="cellIs" dxfId="3" priority="7" operator="equal">
      <formula>0</formula>
    </cfRule>
  </conditionalFormatting>
  <conditionalFormatting sqref="F28:G32">
    <cfRule type="cellIs" dxfId="2" priority="6" operator="equal">
      <formula>0</formula>
    </cfRule>
  </conditionalFormatting>
  <conditionalFormatting sqref="F42:G44">
    <cfRule type="cellIs" dxfId="1" priority="9" operator="equal">
      <formula>0</formula>
    </cfRule>
  </conditionalFormatting>
  <conditionalFormatting sqref="F50:G50">
    <cfRule type="cellIs" dxfId="0" priority="8" operator="equal">
      <formula>0</formula>
    </cfRule>
  </conditionalFormatting>
  <dataValidations count="2">
    <dataValidation type="list" allowBlank="1" showInputMessage="1" showErrorMessage="1" sqref="E23:E27" xr:uid="{5B0BB701-BF87-4467-9804-203282B2A50E}">
      <formula1>$K$29:$K$33</formula1>
    </dataValidation>
    <dataValidation type="list" allowBlank="1" showInputMessage="1" showErrorMessage="1" sqref="E37:E41" xr:uid="{2C372034-B41B-4F00-A665-83AD91DAFF6A}">
      <formula1>$K$31:$K$32</formula1>
    </dataValidation>
  </dataValidations>
  <pageMargins left="0.9" right="0.51" top="0.41" bottom="0.28000000000000003" header="0.3" footer="0.2"/>
  <pageSetup paperSize="9" scale="82"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L49"/>
  <sheetViews>
    <sheetView showZeros="0" zoomScaleNormal="100" workbookViewId="0">
      <selection activeCell="O22" sqref="O22"/>
    </sheetView>
  </sheetViews>
  <sheetFormatPr defaultColWidth="9" defaultRowHeight="14.4"/>
  <cols>
    <col min="1" max="1" width="6.21875" style="33" customWidth="1"/>
    <col min="2" max="2" width="26.21875" style="33" customWidth="1"/>
    <col min="3" max="3" width="20" style="33" customWidth="1"/>
    <col min="4" max="4" width="26.21875" style="33" customWidth="1"/>
    <col min="5" max="6" width="6.21875" style="33" customWidth="1"/>
    <col min="7" max="9" width="9" style="33"/>
    <col min="10" max="10" width="11.6640625" style="33" customWidth="1"/>
    <col min="11" max="11" width="6.88671875" style="33" hidden="1" customWidth="1"/>
    <col min="12" max="12" width="5.44140625" style="33" hidden="1" customWidth="1"/>
    <col min="13" max="16384" width="9" style="33"/>
  </cols>
  <sheetData>
    <row r="1" spans="1:12" ht="27.75" customHeight="1">
      <c r="A1" s="479" t="s">
        <v>316</v>
      </c>
      <c r="B1" s="479"/>
    </row>
    <row r="2" spans="1:12" ht="27.75" customHeight="1">
      <c r="A2" s="165"/>
      <c r="B2" s="165"/>
      <c r="C2" s="165"/>
      <c r="D2" s="486" t="s">
        <v>266</v>
      </c>
      <c r="E2" s="486"/>
      <c r="F2" s="486"/>
      <c r="K2" s="131" t="s">
        <v>16</v>
      </c>
      <c r="L2" s="131" t="s">
        <v>133</v>
      </c>
    </row>
    <row r="3" spans="1:12" ht="27.75" customHeight="1">
      <c r="A3" s="165"/>
      <c r="B3" s="165"/>
      <c r="C3" s="165"/>
      <c r="D3" s="486" t="s">
        <v>343</v>
      </c>
      <c r="E3" s="486"/>
      <c r="F3" s="486"/>
      <c r="K3" s="131" t="s">
        <v>17</v>
      </c>
      <c r="L3" s="131" t="s">
        <v>134</v>
      </c>
    </row>
    <row r="4" spans="1:12" ht="27.75" customHeight="1">
      <c r="A4" s="165"/>
      <c r="B4" s="165"/>
      <c r="C4" s="165"/>
      <c r="D4" s="165"/>
      <c r="E4" s="165"/>
      <c r="F4" s="165"/>
      <c r="K4" s="131" t="s">
        <v>18</v>
      </c>
      <c r="L4" s="131" t="s">
        <v>135</v>
      </c>
    </row>
    <row r="5" spans="1:12" ht="27.75" customHeight="1">
      <c r="A5" s="165"/>
      <c r="B5" s="229">
        <f>'様式１－１計画書'!I3</f>
        <v>0</v>
      </c>
      <c r="C5" s="165" t="s">
        <v>489</v>
      </c>
      <c r="D5" s="165"/>
      <c r="E5" s="165"/>
      <c r="F5" s="165"/>
      <c r="K5" s="131" t="s">
        <v>19</v>
      </c>
      <c r="L5" s="131" t="s">
        <v>136</v>
      </c>
    </row>
    <row r="6" spans="1:12" ht="27.75" customHeight="1">
      <c r="A6" s="165"/>
      <c r="B6" s="165"/>
      <c r="C6" s="165"/>
      <c r="D6" s="165"/>
      <c r="E6" s="165"/>
      <c r="F6" s="165"/>
      <c r="K6" s="131" t="s">
        <v>20</v>
      </c>
      <c r="L6" s="131" t="s">
        <v>137</v>
      </c>
    </row>
    <row r="7" spans="1:12" ht="27.75" customHeight="1">
      <c r="A7" s="165"/>
      <c r="B7" s="165"/>
      <c r="C7" s="165"/>
      <c r="D7" s="165"/>
      <c r="E7" s="165"/>
      <c r="F7" s="165"/>
      <c r="K7" s="131" t="s">
        <v>21</v>
      </c>
      <c r="L7" s="131" t="s">
        <v>138</v>
      </c>
    </row>
    <row r="8" spans="1:12" ht="27.75" customHeight="1">
      <c r="A8" s="165"/>
      <c r="B8" s="165"/>
      <c r="C8" s="657" t="s">
        <v>362</v>
      </c>
      <c r="D8" s="657"/>
      <c r="E8" s="657"/>
      <c r="F8" s="657"/>
      <c r="K8" s="131" t="s">
        <v>22</v>
      </c>
      <c r="L8" s="131" t="s">
        <v>141</v>
      </c>
    </row>
    <row r="9" spans="1:12" ht="27.75" customHeight="1">
      <c r="A9" s="165"/>
      <c r="B9" s="165"/>
      <c r="C9" s="168"/>
      <c r="D9" s="54" t="str">
        <f>'第１号様式 '!B5</f>
        <v>　　　会長　　田中　和博　</v>
      </c>
      <c r="E9" s="165"/>
      <c r="F9" s="188"/>
      <c r="K9" s="131" t="s">
        <v>23</v>
      </c>
      <c r="L9" s="131" t="s">
        <v>140</v>
      </c>
    </row>
    <row r="10" spans="1:12" ht="27.75" customHeight="1">
      <c r="A10" s="165"/>
      <c r="B10" s="165"/>
      <c r="C10" s="168"/>
      <c r="D10" s="165"/>
      <c r="E10" s="165"/>
      <c r="F10" s="168"/>
      <c r="K10" s="131" t="s">
        <v>24</v>
      </c>
      <c r="L10" s="131" t="s">
        <v>144</v>
      </c>
    </row>
    <row r="11" spans="1:12" ht="27.75" customHeight="1">
      <c r="A11" s="165"/>
      <c r="B11" s="165"/>
      <c r="C11" s="165"/>
      <c r="D11" s="165"/>
      <c r="E11" s="165"/>
      <c r="F11" s="165"/>
      <c r="K11" s="131" t="s">
        <v>25</v>
      </c>
      <c r="L11" s="131" t="s">
        <v>145</v>
      </c>
    </row>
    <row r="12" spans="1:12" ht="27.75" customHeight="1">
      <c r="A12" s="201"/>
      <c r="B12" s="233" t="str">
        <f>'第１号様式 '!B14</f>
        <v>令和7年度</v>
      </c>
      <c r="C12" s="234" t="s">
        <v>399</v>
      </c>
      <c r="D12" s="201"/>
      <c r="E12" s="201"/>
      <c r="F12" s="201"/>
      <c r="K12" s="131" t="s">
        <v>26</v>
      </c>
      <c r="L12" s="131" t="s">
        <v>146</v>
      </c>
    </row>
    <row r="13" spans="1:12" ht="27.75" customHeight="1">
      <c r="A13" s="165"/>
      <c r="B13" s="189"/>
      <c r="C13" s="189"/>
      <c r="D13" s="189"/>
      <c r="E13" s="189"/>
      <c r="F13" s="165"/>
      <c r="K13" s="132" t="s">
        <v>27</v>
      </c>
      <c r="L13" s="132" t="s">
        <v>147</v>
      </c>
    </row>
    <row r="14" spans="1:12" ht="36.75" customHeight="1">
      <c r="A14" s="165"/>
      <c r="B14" s="236" t="str">
        <f>'第１号様式 '!D3&amp;"付"</f>
        <v>令和　　年　　月　　日付</v>
      </c>
      <c r="C14" s="736" t="s">
        <v>417</v>
      </c>
      <c r="D14" s="736"/>
      <c r="E14" s="736"/>
      <c r="F14" s="189"/>
      <c r="K14" s="131" t="s">
        <v>28</v>
      </c>
      <c r="L14" s="131" t="s">
        <v>148</v>
      </c>
    </row>
    <row r="15" spans="1:12" ht="31.5" customHeight="1">
      <c r="A15" s="165"/>
      <c r="B15" s="735" t="s">
        <v>403</v>
      </c>
      <c r="C15" s="735"/>
      <c r="D15" s="735"/>
      <c r="E15" s="735"/>
      <c r="F15" s="189"/>
      <c r="K15" s="131" t="s">
        <v>29</v>
      </c>
      <c r="L15" s="131" t="s">
        <v>149</v>
      </c>
    </row>
    <row r="16" spans="1:12" ht="35.25" customHeight="1">
      <c r="A16" s="165"/>
      <c r="B16" s="235"/>
      <c r="C16" s="235"/>
      <c r="D16" s="235"/>
      <c r="E16" s="235"/>
      <c r="F16" s="189"/>
      <c r="K16" s="131" t="s">
        <v>30</v>
      </c>
      <c r="L16" s="131" t="s">
        <v>150</v>
      </c>
    </row>
    <row r="17" spans="1:12" ht="27.75" customHeight="1">
      <c r="A17" s="165"/>
      <c r="B17" s="165"/>
      <c r="C17" s="165"/>
      <c r="D17" s="165"/>
      <c r="E17" s="165"/>
      <c r="F17" s="165"/>
      <c r="K17" s="131" t="s">
        <v>31</v>
      </c>
      <c r="L17" s="131" t="s">
        <v>151</v>
      </c>
    </row>
    <row r="18" spans="1:12" ht="27.75" customHeight="1">
      <c r="A18" s="165"/>
      <c r="B18" s="165"/>
      <c r="C18" s="190" t="s">
        <v>152</v>
      </c>
      <c r="D18" s="165"/>
      <c r="E18" s="165"/>
      <c r="F18" s="165"/>
      <c r="K18" s="131" t="s">
        <v>32</v>
      </c>
      <c r="L18" s="131" t="s">
        <v>153</v>
      </c>
    </row>
    <row r="19" spans="1:12" ht="27.75" customHeight="1">
      <c r="A19" s="165"/>
      <c r="B19" s="165"/>
      <c r="C19" s="190"/>
      <c r="D19" s="190"/>
      <c r="E19" s="165"/>
      <c r="F19" s="165"/>
      <c r="K19" s="131" t="s">
        <v>33</v>
      </c>
      <c r="L19" s="131" t="s">
        <v>154</v>
      </c>
    </row>
    <row r="20" spans="1:12" ht="27.75" customHeight="1">
      <c r="A20" s="165"/>
      <c r="B20" s="165"/>
      <c r="C20" s="165"/>
      <c r="D20" s="165"/>
      <c r="E20" s="165"/>
      <c r="F20" s="165"/>
      <c r="K20" s="131" t="s">
        <v>34</v>
      </c>
      <c r="L20" s="131" t="s">
        <v>155</v>
      </c>
    </row>
    <row r="21" spans="1:12" ht="27.75" customHeight="1">
      <c r="A21" s="165"/>
      <c r="B21" s="172" t="s">
        <v>317</v>
      </c>
      <c r="C21" s="165"/>
      <c r="D21" s="165"/>
      <c r="E21" s="165"/>
      <c r="F21" s="165"/>
      <c r="K21" s="133" t="s">
        <v>35</v>
      </c>
      <c r="L21" s="131" t="s">
        <v>156</v>
      </c>
    </row>
    <row r="22" spans="1:12" ht="27.75" customHeight="1">
      <c r="A22" s="165"/>
      <c r="B22" s="165" t="s">
        <v>227</v>
      </c>
      <c r="C22" s="165"/>
      <c r="D22" s="165"/>
      <c r="E22" s="165"/>
      <c r="F22" s="165"/>
      <c r="K22" s="131" t="s">
        <v>36</v>
      </c>
      <c r="L22" s="131" t="s">
        <v>158</v>
      </c>
    </row>
    <row r="23" spans="1:12" ht="27.75" customHeight="1">
      <c r="A23" s="165"/>
      <c r="B23" s="165" t="s">
        <v>318</v>
      </c>
      <c r="C23" s="191"/>
      <c r="D23" s="192"/>
      <c r="E23" s="192"/>
      <c r="F23" s="192"/>
      <c r="K23" s="131" t="s">
        <v>37</v>
      </c>
      <c r="L23" s="131" t="s">
        <v>160</v>
      </c>
    </row>
    <row r="24" spans="1:12" ht="27.75" customHeight="1">
      <c r="A24" s="165"/>
      <c r="B24" s="165" t="s">
        <v>228</v>
      </c>
      <c r="C24" s="191"/>
      <c r="D24" s="192"/>
      <c r="E24" s="192"/>
      <c r="F24" s="192"/>
      <c r="G24" s="51"/>
      <c r="H24" s="481"/>
      <c r="I24" s="482"/>
      <c r="J24" s="482"/>
      <c r="K24" s="134" t="s">
        <v>61</v>
      </c>
      <c r="L24" s="131" t="s">
        <v>162</v>
      </c>
    </row>
    <row r="25" spans="1:12" ht="27.75" customHeight="1">
      <c r="A25" s="165"/>
      <c r="B25" s="188" t="s">
        <v>319</v>
      </c>
      <c r="C25" s="191"/>
      <c r="D25" s="175"/>
      <c r="E25" s="175"/>
      <c r="F25" s="175"/>
      <c r="G25" s="52"/>
      <c r="H25" s="53"/>
      <c r="I25" s="52"/>
      <c r="J25" s="52"/>
      <c r="K25" s="131" t="s">
        <v>38</v>
      </c>
      <c r="L25" s="131" t="s">
        <v>164</v>
      </c>
    </row>
    <row r="26" spans="1:12" ht="27.75" customHeight="1">
      <c r="A26" s="165"/>
      <c r="B26" s="735" t="s">
        <v>229</v>
      </c>
      <c r="C26" s="735"/>
      <c r="D26" s="735"/>
      <c r="E26" s="735"/>
      <c r="F26" s="175"/>
      <c r="G26" s="52"/>
      <c r="H26" s="53"/>
      <c r="I26" s="52"/>
      <c r="J26" s="52"/>
      <c r="K26" s="131" t="s">
        <v>39</v>
      </c>
      <c r="L26" s="131" t="s">
        <v>165</v>
      </c>
    </row>
    <row r="27" spans="1:12" ht="27.75" customHeight="1">
      <c r="A27" s="170"/>
      <c r="B27" s="170"/>
      <c r="C27" s="170"/>
      <c r="D27" s="170"/>
      <c r="E27" s="170"/>
      <c r="F27" s="176"/>
      <c r="G27" s="52"/>
      <c r="H27" s="52"/>
      <c r="K27" s="131" t="s">
        <v>40</v>
      </c>
      <c r="L27" s="131" t="s">
        <v>167</v>
      </c>
    </row>
    <row r="28" spans="1:12" ht="27.75" customHeight="1">
      <c r="A28" s="170"/>
      <c r="B28" s="170"/>
      <c r="C28" s="170"/>
      <c r="D28" s="170"/>
      <c r="E28" s="170"/>
      <c r="F28" s="170"/>
      <c r="K28" s="131" t="s">
        <v>41</v>
      </c>
      <c r="L28" s="131" t="s">
        <v>168</v>
      </c>
    </row>
    <row r="29" spans="1:12">
      <c r="A29" s="165"/>
      <c r="B29" s="165"/>
      <c r="C29" s="165"/>
      <c r="D29" s="165"/>
      <c r="E29" s="165"/>
      <c r="F29" s="165"/>
      <c r="K29" s="131" t="s">
        <v>42</v>
      </c>
      <c r="L29" s="131" t="s">
        <v>169</v>
      </c>
    </row>
    <row r="30" spans="1:12">
      <c r="A30" s="165"/>
      <c r="B30" s="165"/>
      <c r="C30" s="165"/>
      <c r="D30" s="165"/>
      <c r="E30" s="165"/>
      <c r="F30" s="165"/>
      <c r="K30" s="131" t="s">
        <v>43</v>
      </c>
      <c r="L30" s="131" t="s">
        <v>170</v>
      </c>
    </row>
    <row r="31" spans="1:12">
      <c r="A31" s="165"/>
      <c r="B31" s="165"/>
      <c r="C31" s="165"/>
      <c r="D31" s="165"/>
      <c r="E31" s="165"/>
      <c r="F31" s="165"/>
      <c r="K31" s="131" t="s">
        <v>44</v>
      </c>
      <c r="L31" s="131" t="s">
        <v>171</v>
      </c>
    </row>
    <row r="32" spans="1:12">
      <c r="A32" s="165"/>
      <c r="B32" s="165"/>
      <c r="C32" s="165"/>
      <c r="D32" s="165"/>
      <c r="E32" s="165"/>
      <c r="F32" s="165"/>
      <c r="K32" s="131" t="s">
        <v>45</v>
      </c>
      <c r="L32" s="131" t="s">
        <v>172</v>
      </c>
    </row>
    <row r="33" spans="1:12">
      <c r="A33" s="165"/>
      <c r="B33" s="165"/>
      <c r="C33" s="165"/>
      <c r="D33" s="165"/>
      <c r="E33" s="165"/>
      <c r="F33" s="165"/>
      <c r="K33" s="131" t="s">
        <v>46</v>
      </c>
      <c r="L33" s="131" t="s">
        <v>173</v>
      </c>
    </row>
    <row r="34" spans="1:12">
      <c r="A34" s="165"/>
      <c r="B34" s="165"/>
      <c r="C34" s="165"/>
      <c r="D34" s="165"/>
      <c r="E34" s="165"/>
      <c r="F34" s="165"/>
      <c r="K34" s="131" t="s">
        <v>47</v>
      </c>
      <c r="L34" s="131" t="s">
        <v>174</v>
      </c>
    </row>
    <row r="35" spans="1:12">
      <c r="A35" s="165"/>
      <c r="B35" s="165"/>
      <c r="C35" s="165"/>
      <c r="D35" s="165"/>
      <c r="E35" s="165"/>
      <c r="F35" s="165"/>
      <c r="K35" s="131" t="s">
        <v>48</v>
      </c>
      <c r="L35" s="131" t="s">
        <v>175</v>
      </c>
    </row>
    <row r="36" spans="1:12">
      <c r="A36" s="165"/>
      <c r="B36" s="165"/>
      <c r="C36" s="165"/>
      <c r="D36" s="165"/>
      <c r="E36" s="165"/>
      <c r="F36" s="165"/>
      <c r="K36" s="131" t="s">
        <v>49</v>
      </c>
      <c r="L36" s="131" t="s">
        <v>176</v>
      </c>
    </row>
    <row r="37" spans="1:12">
      <c r="A37" s="165"/>
      <c r="B37" s="165"/>
      <c r="C37" s="165"/>
      <c r="D37" s="165"/>
      <c r="E37" s="165"/>
      <c r="F37" s="165"/>
      <c r="K37" s="131" t="s">
        <v>50</v>
      </c>
      <c r="L37" s="131" t="s">
        <v>177</v>
      </c>
    </row>
    <row r="38" spans="1:12">
      <c r="K38" s="131" t="s">
        <v>51</v>
      </c>
      <c r="L38" s="131" t="s">
        <v>264</v>
      </c>
    </row>
    <row r="39" spans="1:12">
      <c r="K39" s="131" t="s">
        <v>52</v>
      </c>
      <c r="L39" s="131" t="s">
        <v>179</v>
      </c>
    </row>
    <row r="40" spans="1:12">
      <c r="K40" s="131" t="s">
        <v>53</v>
      </c>
      <c r="L40" s="133" t="s">
        <v>180</v>
      </c>
    </row>
    <row r="41" spans="1:12">
      <c r="K41" s="131" t="s">
        <v>54</v>
      </c>
      <c r="L41" s="133" t="s">
        <v>181</v>
      </c>
    </row>
    <row r="42" spans="1:12">
      <c r="K42" s="131" t="s">
        <v>55</v>
      </c>
      <c r="L42" s="132" t="s">
        <v>182</v>
      </c>
    </row>
    <row r="43" spans="1:12">
      <c r="K43" s="135" t="s">
        <v>56</v>
      </c>
      <c r="L43" s="136" t="s">
        <v>183</v>
      </c>
    </row>
    <row r="44" spans="1:12">
      <c r="K44" s="131" t="s">
        <v>57</v>
      </c>
      <c r="L44" s="132" t="s">
        <v>184</v>
      </c>
    </row>
    <row r="45" spans="1:12">
      <c r="K45" s="58" t="s">
        <v>58</v>
      </c>
      <c r="L45" s="58" t="s">
        <v>185</v>
      </c>
    </row>
    <row r="46" spans="1:12" ht="79.2">
      <c r="K46" s="131" t="s">
        <v>59</v>
      </c>
      <c r="L46" s="134" t="s">
        <v>186</v>
      </c>
    </row>
    <row r="47" spans="1:12">
      <c r="K47" s="58" t="s">
        <v>60</v>
      </c>
      <c r="L47" s="58" t="s">
        <v>187</v>
      </c>
    </row>
    <row r="48" spans="1:12">
      <c r="K48" s="137" t="s">
        <v>129</v>
      </c>
      <c r="L48" s="131" t="s">
        <v>188</v>
      </c>
    </row>
    <row r="49" spans="11:11">
      <c r="K49" s="33" t="s">
        <v>363</v>
      </c>
    </row>
  </sheetData>
  <sheetProtection selectLockedCells="1"/>
  <mergeCells count="8">
    <mergeCell ref="B26:E26"/>
    <mergeCell ref="H24:J24"/>
    <mergeCell ref="A1:B1"/>
    <mergeCell ref="D2:F2"/>
    <mergeCell ref="D3:F3"/>
    <mergeCell ref="C8:F8"/>
    <mergeCell ref="C14:E14"/>
    <mergeCell ref="B15:E15"/>
  </mergeCells>
  <phoneticPr fontId="2"/>
  <dataValidations count="2">
    <dataValidation type="list" allowBlank="1" showInputMessage="1" showErrorMessage="1" sqref="D8:F8" xr:uid="{00000000-0002-0000-0A00-000000000000}">
      <formula1>$L$2:$L$48</formula1>
    </dataValidation>
    <dataValidation type="list" allowBlank="1" showInputMessage="1" showErrorMessage="1" sqref="E9:F9" xr:uid="{00000000-0002-0000-0A00-000001000000}">
      <formula1>$K$2:$K$48</formula1>
    </dataValidation>
  </dataValidations>
  <pageMargins left="0.7" right="0.7" top="0.75" bottom="0.75" header="0.3" footer="0.3"/>
  <pageSetup paperSize="9" scale="9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L52"/>
  <sheetViews>
    <sheetView showZeros="0" zoomScaleNormal="100" workbookViewId="0">
      <selection activeCell="D9" sqref="D9:F9"/>
    </sheetView>
  </sheetViews>
  <sheetFormatPr defaultColWidth="9" defaultRowHeight="14.4"/>
  <cols>
    <col min="1" max="1" width="6.21875" style="33" customWidth="1"/>
    <col min="2" max="2" width="26.21875" style="33" customWidth="1"/>
    <col min="3" max="3" width="20" style="33" customWidth="1"/>
    <col min="4" max="4" width="26.21875" style="33" customWidth="1"/>
    <col min="5" max="6" width="6.21875" style="33" customWidth="1"/>
    <col min="7" max="9" width="9" style="33"/>
    <col min="10" max="10" width="8" style="33" customWidth="1"/>
    <col min="11" max="11" width="19.33203125" style="33" hidden="1" customWidth="1"/>
    <col min="12" max="12" width="27.33203125" style="33" hidden="1" customWidth="1"/>
    <col min="13" max="16384" width="9" style="33"/>
  </cols>
  <sheetData>
    <row r="1" spans="1:12" ht="27.75" customHeight="1">
      <c r="A1" s="737" t="s">
        <v>320</v>
      </c>
      <c r="B1" s="737"/>
    </row>
    <row r="2" spans="1:12" ht="27.75" customHeight="1">
      <c r="B2" s="165"/>
      <c r="C2" s="165"/>
      <c r="D2" s="486" t="s">
        <v>401</v>
      </c>
      <c r="E2" s="486"/>
      <c r="F2" s="486"/>
      <c r="K2" s="4" t="s">
        <v>16</v>
      </c>
      <c r="L2" s="4" t="s">
        <v>133</v>
      </c>
    </row>
    <row r="3" spans="1:12" ht="27.75" customHeight="1">
      <c r="B3" s="165"/>
      <c r="C3" s="165"/>
      <c r="D3" s="486" t="s">
        <v>400</v>
      </c>
      <c r="E3" s="486"/>
      <c r="F3" s="486"/>
      <c r="K3" s="4" t="s">
        <v>17</v>
      </c>
      <c r="L3" s="4" t="s">
        <v>134</v>
      </c>
    </row>
    <row r="4" spans="1:12" ht="27.75" customHeight="1">
      <c r="B4" s="33" t="s">
        <v>362</v>
      </c>
      <c r="C4" s="165"/>
      <c r="D4" s="165"/>
      <c r="E4" s="165"/>
      <c r="F4" s="165"/>
      <c r="K4" s="4" t="s">
        <v>18</v>
      </c>
      <c r="L4" s="4" t="s">
        <v>135</v>
      </c>
    </row>
    <row r="5" spans="1:12" ht="27.75" customHeight="1">
      <c r="B5" s="47" t="str">
        <f>'第１号様式 '!B5</f>
        <v>　　　会長　　田中　和博　</v>
      </c>
      <c r="C5" s="165" t="s">
        <v>388</v>
      </c>
      <c r="D5" s="165"/>
      <c r="E5" s="165"/>
      <c r="F5" s="165"/>
      <c r="K5" s="4" t="s">
        <v>19</v>
      </c>
      <c r="L5" s="4" t="s">
        <v>136</v>
      </c>
    </row>
    <row r="6" spans="1:12" ht="27.75" customHeight="1">
      <c r="B6" s="165"/>
      <c r="C6" s="165"/>
      <c r="D6" s="165"/>
      <c r="E6" s="165"/>
      <c r="F6" s="165"/>
      <c r="K6" s="4" t="s">
        <v>20</v>
      </c>
      <c r="L6" s="4" t="s">
        <v>137</v>
      </c>
    </row>
    <row r="7" spans="1:12" ht="27.75" customHeight="1">
      <c r="B7" s="165"/>
      <c r="C7" s="165"/>
      <c r="D7" s="165"/>
      <c r="E7" s="165"/>
      <c r="F7" s="165"/>
      <c r="K7" s="4" t="s">
        <v>21</v>
      </c>
      <c r="L7" s="4" t="s">
        <v>138</v>
      </c>
    </row>
    <row r="8" spans="1:12" ht="27.75" customHeight="1">
      <c r="B8" s="165"/>
      <c r="C8" s="193" t="s">
        <v>139</v>
      </c>
      <c r="D8" s="655" t="e">
        <f>'第１号様式 '!D8:F8</f>
        <v>#N/A</v>
      </c>
      <c r="E8" s="655"/>
      <c r="F8" s="655"/>
      <c r="K8" s="4" t="s">
        <v>22</v>
      </c>
      <c r="L8" s="4" t="s">
        <v>141</v>
      </c>
    </row>
    <row r="9" spans="1:12" ht="27.75" customHeight="1">
      <c r="B9" s="165"/>
      <c r="C9" s="168" t="s">
        <v>142</v>
      </c>
      <c r="D9" s="655">
        <f>'第１号様式 '!D9:F9</f>
        <v>0</v>
      </c>
      <c r="E9" s="655"/>
      <c r="F9" s="655"/>
      <c r="K9" s="4" t="s">
        <v>23</v>
      </c>
      <c r="L9" s="4" t="s">
        <v>140</v>
      </c>
    </row>
    <row r="10" spans="1:12" ht="27.75" customHeight="1">
      <c r="B10" s="165"/>
      <c r="C10" s="168" t="s">
        <v>143</v>
      </c>
      <c r="D10" s="652" t="e">
        <f>'第１号様式 '!D10:E10</f>
        <v>#N/A</v>
      </c>
      <c r="E10" s="652"/>
      <c r="F10" s="168"/>
      <c r="K10" s="4" t="s">
        <v>24</v>
      </c>
      <c r="L10" s="4" t="s">
        <v>144</v>
      </c>
    </row>
    <row r="11" spans="1:12" ht="27.75" customHeight="1">
      <c r="B11" s="165"/>
      <c r="C11" s="165"/>
      <c r="D11" s="165"/>
      <c r="E11" s="165"/>
      <c r="F11" s="165"/>
      <c r="K11" s="4" t="s">
        <v>25</v>
      </c>
      <c r="L11" s="4" t="s">
        <v>145</v>
      </c>
    </row>
    <row r="12" spans="1:12" ht="27.75" customHeight="1">
      <c r="B12" s="165"/>
      <c r="C12" s="165"/>
      <c r="D12" s="165"/>
      <c r="E12" s="165"/>
      <c r="F12" s="165"/>
      <c r="K12" s="4" t="s">
        <v>26</v>
      </c>
      <c r="L12" s="4" t="s">
        <v>146</v>
      </c>
    </row>
    <row r="13" spans="1:12" ht="27.75" customHeight="1">
      <c r="B13" s="165"/>
      <c r="C13" s="165"/>
      <c r="D13" s="165"/>
      <c r="E13" s="165"/>
      <c r="F13" s="165"/>
      <c r="K13" s="6" t="s">
        <v>27</v>
      </c>
      <c r="L13" s="6" t="s">
        <v>147</v>
      </c>
    </row>
    <row r="14" spans="1:12" ht="51" customHeight="1">
      <c r="B14" s="656" t="s">
        <v>418</v>
      </c>
      <c r="C14" s="656"/>
      <c r="D14" s="656"/>
      <c r="E14" s="656"/>
      <c r="F14" s="165"/>
      <c r="K14" s="4" t="s">
        <v>28</v>
      </c>
      <c r="L14" s="4" t="s">
        <v>148</v>
      </c>
    </row>
    <row r="15" spans="1:12" ht="35.25" customHeight="1">
      <c r="B15" s="735" t="s">
        <v>419</v>
      </c>
      <c r="C15" s="735"/>
      <c r="D15" s="735"/>
      <c r="E15" s="735"/>
      <c r="F15" s="165"/>
      <c r="K15" s="4" t="s">
        <v>29</v>
      </c>
      <c r="L15" s="4" t="s">
        <v>149</v>
      </c>
    </row>
    <row r="16" spans="1:12" ht="35.25" customHeight="1">
      <c r="B16" s="735"/>
      <c r="C16" s="735"/>
      <c r="D16" s="735"/>
      <c r="E16" s="735"/>
      <c r="F16" s="165"/>
      <c r="K16" s="4" t="s">
        <v>30</v>
      </c>
      <c r="L16" s="4" t="s">
        <v>150</v>
      </c>
    </row>
    <row r="17" spans="2:12" ht="27.75" customHeight="1">
      <c r="B17" s="165"/>
      <c r="C17" s="165"/>
      <c r="D17" s="165"/>
      <c r="E17" s="165"/>
      <c r="F17" s="165"/>
      <c r="K17" s="4" t="s">
        <v>31</v>
      </c>
      <c r="L17" s="4" t="s">
        <v>151</v>
      </c>
    </row>
    <row r="18" spans="2:12" ht="27.75" customHeight="1">
      <c r="B18" s="165"/>
      <c r="C18" s="190" t="s">
        <v>404</v>
      </c>
      <c r="D18" s="165"/>
      <c r="E18" s="165"/>
      <c r="F18" s="165"/>
      <c r="K18" s="4" t="s">
        <v>32</v>
      </c>
      <c r="L18" s="4" t="s">
        <v>153</v>
      </c>
    </row>
    <row r="19" spans="2:12" ht="27.75" customHeight="1">
      <c r="B19" s="165"/>
      <c r="C19" s="165"/>
      <c r="D19" s="165"/>
      <c r="E19" s="165"/>
      <c r="F19" s="165"/>
      <c r="K19" s="4" t="s">
        <v>33</v>
      </c>
      <c r="L19" s="4" t="s">
        <v>154</v>
      </c>
    </row>
    <row r="20" spans="2:12" ht="27.75" customHeight="1">
      <c r="B20" s="172" t="s">
        <v>230</v>
      </c>
      <c r="C20" s="165"/>
      <c r="D20" s="165"/>
      <c r="E20" s="165"/>
      <c r="F20" s="165"/>
      <c r="K20" s="4" t="s">
        <v>34</v>
      </c>
      <c r="L20" s="4" t="s">
        <v>155</v>
      </c>
    </row>
    <row r="21" spans="2:12" ht="27.75" customHeight="1">
      <c r="B21" s="165" t="s">
        <v>159</v>
      </c>
      <c r="C21" s="165"/>
      <c r="D21" s="165"/>
      <c r="E21" s="165"/>
      <c r="F21" s="165"/>
      <c r="K21" s="7" t="s">
        <v>35</v>
      </c>
      <c r="L21" s="4" t="s">
        <v>156</v>
      </c>
    </row>
    <row r="22" spans="2:12" ht="27.75" customHeight="1">
      <c r="B22" s="177" t="s">
        <v>273</v>
      </c>
      <c r="C22" s="174" t="s">
        <v>231</v>
      </c>
      <c r="D22" s="165"/>
      <c r="E22" s="165"/>
      <c r="F22" s="165"/>
      <c r="K22" s="4" t="s">
        <v>355</v>
      </c>
      <c r="L22" s="4" t="s">
        <v>354</v>
      </c>
    </row>
    <row r="23" spans="2:12" ht="27.75" customHeight="1">
      <c r="B23" s="177" t="s">
        <v>274</v>
      </c>
      <c r="C23" s="191" t="s">
        <v>232</v>
      </c>
      <c r="D23" s="192"/>
      <c r="E23" s="192"/>
      <c r="F23" s="192"/>
      <c r="K23" s="4" t="s">
        <v>352</v>
      </c>
      <c r="L23" s="4" t="s">
        <v>353</v>
      </c>
    </row>
    <row r="24" spans="2:12" ht="27.75" customHeight="1">
      <c r="B24" s="177" t="s">
        <v>275</v>
      </c>
      <c r="C24" s="191" t="s">
        <v>232</v>
      </c>
      <c r="D24" s="192"/>
      <c r="E24" s="192"/>
      <c r="F24" s="192"/>
      <c r="G24" s="51"/>
      <c r="H24" s="481"/>
      <c r="I24" s="482"/>
      <c r="J24" s="482"/>
      <c r="K24" s="5" t="s">
        <v>61</v>
      </c>
      <c r="L24" s="4" t="s">
        <v>162</v>
      </c>
    </row>
    <row r="25" spans="2:12" ht="27.75" customHeight="1">
      <c r="B25" s="188" t="s">
        <v>191</v>
      </c>
      <c r="C25" s="192" t="s">
        <v>321</v>
      </c>
      <c r="D25" s="165"/>
      <c r="E25" s="165"/>
      <c r="F25" s="165"/>
      <c r="G25" s="52"/>
      <c r="H25" s="53"/>
      <c r="I25" s="52"/>
      <c r="J25" s="52"/>
      <c r="K25" s="4" t="s">
        <v>38</v>
      </c>
      <c r="L25" s="4" t="s">
        <v>164</v>
      </c>
    </row>
    <row r="26" spans="2:12" ht="27.75" customHeight="1">
      <c r="B26" s="172"/>
      <c r="C26" s="192"/>
      <c r="D26" s="192"/>
      <c r="E26" s="192"/>
      <c r="F26" s="192"/>
      <c r="G26" s="52"/>
      <c r="H26" s="53"/>
      <c r="I26" s="52"/>
      <c r="J26" s="52"/>
      <c r="K26" s="4" t="s">
        <v>39</v>
      </c>
      <c r="L26" s="4" t="s">
        <v>165</v>
      </c>
    </row>
    <row r="27" spans="2:12" ht="27.75" customHeight="1">
      <c r="B27" s="172" t="s">
        <v>233</v>
      </c>
      <c r="C27" s="165"/>
      <c r="D27" s="175"/>
      <c r="E27" s="175"/>
      <c r="F27" s="175"/>
      <c r="G27" s="52"/>
      <c r="H27" s="52"/>
      <c r="K27" s="4" t="s">
        <v>41</v>
      </c>
      <c r="L27" s="4" t="s">
        <v>168</v>
      </c>
    </row>
    <row r="28" spans="2:12" ht="27.75" customHeight="1">
      <c r="B28" s="172"/>
      <c r="C28" s="165"/>
      <c r="D28" s="175"/>
      <c r="E28" s="175"/>
      <c r="F28" s="175"/>
      <c r="K28" s="4" t="s">
        <v>42</v>
      </c>
      <c r="L28" s="4" t="s">
        <v>169</v>
      </c>
    </row>
    <row r="29" spans="2:12">
      <c r="B29" s="172" t="s">
        <v>234</v>
      </c>
      <c r="C29" s="165"/>
      <c r="D29" s="165"/>
      <c r="E29" s="165"/>
      <c r="F29" s="165"/>
      <c r="K29" s="4" t="s">
        <v>43</v>
      </c>
      <c r="L29" s="4" t="s">
        <v>170</v>
      </c>
    </row>
    <row r="30" spans="2:12">
      <c r="B30" s="168" t="s">
        <v>235</v>
      </c>
      <c r="C30" s="165"/>
      <c r="D30" s="165" t="s">
        <v>236</v>
      </c>
      <c r="E30" s="165"/>
      <c r="F30" s="165"/>
      <c r="K30" s="4" t="s">
        <v>44</v>
      </c>
      <c r="L30" s="4" t="s">
        <v>171</v>
      </c>
    </row>
    <row r="31" spans="2:12">
      <c r="B31" s="165"/>
      <c r="C31" s="165"/>
      <c r="D31" s="165"/>
      <c r="E31" s="165"/>
      <c r="F31" s="165"/>
      <c r="K31" s="4" t="s">
        <v>45</v>
      </c>
      <c r="L31" s="4" t="s">
        <v>172</v>
      </c>
    </row>
    <row r="32" spans="2:12">
      <c r="B32" s="165"/>
      <c r="C32" s="165"/>
      <c r="D32" s="165"/>
      <c r="E32" s="165"/>
      <c r="F32" s="165"/>
      <c r="K32" s="4" t="s">
        <v>46</v>
      </c>
      <c r="L32" s="4" t="s">
        <v>173</v>
      </c>
    </row>
    <row r="33" spans="2:12">
      <c r="B33" s="165"/>
      <c r="C33" s="165"/>
      <c r="D33" s="165"/>
      <c r="E33" s="165"/>
      <c r="F33" s="165"/>
      <c r="K33" s="4" t="s">
        <v>47</v>
      </c>
      <c r="L33" s="4" t="s">
        <v>174</v>
      </c>
    </row>
    <row r="34" spans="2:12">
      <c r="B34" s="165"/>
      <c r="C34" s="165"/>
      <c r="D34" s="165"/>
      <c r="E34" s="165"/>
      <c r="F34" s="165"/>
      <c r="K34" s="4" t="s">
        <v>48</v>
      </c>
      <c r="L34" s="4" t="s">
        <v>175</v>
      </c>
    </row>
    <row r="35" spans="2:12">
      <c r="B35" s="165"/>
      <c r="C35" s="165"/>
      <c r="D35" s="165"/>
      <c r="E35" s="165"/>
      <c r="F35" s="165"/>
      <c r="K35" s="4" t="s">
        <v>49</v>
      </c>
      <c r="L35" s="4" t="s">
        <v>176</v>
      </c>
    </row>
    <row r="36" spans="2:12">
      <c r="B36" s="165"/>
      <c r="C36" s="165"/>
      <c r="D36" s="165"/>
      <c r="E36" s="165"/>
      <c r="F36" s="165"/>
      <c r="K36" s="4" t="s">
        <v>50</v>
      </c>
      <c r="L36" s="4" t="s">
        <v>177</v>
      </c>
    </row>
    <row r="37" spans="2:12">
      <c r="B37" s="165"/>
      <c r="C37" s="165"/>
      <c r="D37" s="165"/>
      <c r="E37" s="165"/>
      <c r="F37" s="165"/>
      <c r="K37" s="4" t="s">
        <v>51</v>
      </c>
      <c r="L37" s="4" t="s">
        <v>178</v>
      </c>
    </row>
    <row r="38" spans="2:12">
      <c r="B38" s="165"/>
      <c r="C38" s="165"/>
      <c r="D38" s="165"/>
      <c r="E38" s="165"/>
      <c r="F38" s="165"/>
      <c r="K38" s="4" t="s">
        <v>52</v>
      </c>
      <c r="L38" s="4" t="s">
        <v>179</v>
      </c>
    </row>
    <row r="39" spans="2:12">
      <c r="B39" s="165"/>
      <c r="C39" s="165"/>
      <c r="D39" s="165"/>
      <c r="E39" s="165"/>
      <c r="F39" s="165"/>
      <c r="K39" s="4" t="s">
        <v>53</v>
      </c>
      <c r="L39" s="7" t="s">
        <v>180</v>
      </c>
    </row>
    <row r="40" spans="2:12">
      <c r="K40" s="4" t="s">
        <v>350</v>
      </c>
      <c r="L40" s="7" t="s">
        <v>351</v>
      </c>
    </row>
    <row r="41" spans="2:12">
      <c r="K41" s="4" t="s">
        <v>55</v>
      </c>
      <c r="L41" s="6" t="s">
        <v>182</v>
      </c>
    </row>
    <row r="42" spans="2:12" ht="26.4">
      <c r="K42" s="204" t="s">
        <v>356</v>
      </c>
      <c r="L42" s="34" t="s">
        <v>357</v>
      </c>
    </row>
    <row r="43" spans="2:12">
      <c r="K43" s="4" t="s">
        <v>57</v>
      </c>
      <c r="L43" s="6" t="s">
        <v>184</v>
      </c>
    </row>
    <row r="44" spans="2:12">
      <c r="K44" s="205" t="s">
        <v>58</v>
      </c>
      <c r="L44" s="9" t="s">
        <v>185</v>
      </c>
    </row>
    <row r="45" spans="2:12">
      <c r="K45" s="4" t="s">
        <v>59</v>
      </c>
      <c r="L45" s="5" t="s">
        <v>186</v>
      </c>
    </row>
    <row r="46" spans="2:12">
      <c r="K46" s="205" t="s">
        <v>360</v>
      </c>
      <c r="L46" s="9" t="s">
        <v>361</v>
      </c>
    </row>
    <row r="47" spans="2:12">
      <c r="K47" s="29" t="s">
        <v>129</v>
      </c>
      <c r="L47" s="4" t="s">
        <v>188</v>
      </c>
    </row>
    <row r="48" spans="2:12">
      <c r="K48" s="207" t="s">
        <v>376</v>
      </c>
      <c r="L48" s="32" t="s">
        <v>371</v>
      </c>
    </row>
    <row r="49" spans="11:12">
      <c r="K49" s="32" t="s">
        <v>377</v>
      </c>
      <c r="L49" s="32" t="s">
        <v>372</v>
      </c>
    </row>
    <row r="50" spans="11:12">
      <c r="K50" s="32" t="s">
        <v>378</v>
      </c>
      <c r="L50" s="32" t="s">
        <v>373</v>
      </c>
    </row>
    <row r="51" spans="11:12">
      <c r="K51" s="32" t="s">
        <v>379</v>
      </c>
      <c r="L51" s="32" t="s">
        <v>374</v>
      </c>
    </row>
    <row r="52" spans="11:12">
      <c r="K52" s="32" t="s">
        <v>380</v>
      </c>
      <c r="L52" s="32" t="s">
        <v>375</v>
      </c>
    </row>
  </sheetData>
  <sheetProtection selectLockedCells="1"/>
  <mergeCells count="9">
    <mergeCell ref="B14:E14"/>
    <mergeCell ref="B15:E16"/>
    <mergeCell ref="H24:J24"/>
    <mergeCell ref="A1:B1"/>
    <mergeCell ref="D2:F2"/>
    <mergeCell ref="D3:F3"/>
    <mergeCell ref="D8:F8"/>
    <mergeCell ref="D9:F9"/>
    <mergeCell ref="D10:E10"/>
  </mergeCells>
  <phoneticPr fontId="2"/>
  <pageMargins left="0.7" right="0.7" top="0.75" bottom="0.75" header="0.3" footer="0.3"/>
  <pageSetup paperSize="9" scale="9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D23"/>
  <sheetViews>
    <sheetView view="pageLayout" zoomScaleNormal="100" workbookViewId="0">
      <selection activeCell="A5" sqref="A5:D5"/>
    </sheetView>
  </sheetViews>
  <sheetFormatPr defaultColWidth="9" defaultRowHeight="14.4"/>
  <cols>
    <col min="1" max="4" width="21.109375" style="33" customWidth="1"/>
    <col min="5" max="16384" width="9" style="33"/>
  </cols>
  <sheetData>
    <row r="1" spans="1:4" ht="45.75" customHeight="1">
      <c r="A1" s="63" t="s">
        <v>322</v>
      </c>
      <c r="B1" s="738" t="s">
        <v>237</v>
      </c>
      <c r="C1" s="739"/>
    </row>
    <row r="3" spans="1:4" ht="42" customHeight="1">
      <c r="A3" s="42"/>
      <c r="B3" s="42"/>
      <c r="C3" s="42"/>
      <c r="D3" s="42"/>
    </row>
    <row r="4" spans="1:4" ht="42" customHeight="1">
      <c r="A4" s="740" t="s">
        <v>337</v>
      </c>
      <c r="B4" s="740"/>
      <c r="C4" s="740"/>
      <c r="D4" s="740"/>
    </row>
    <row r="5" spans="1:4" ht="42" customHeight="1">
      <c r="A5" s="677" t="s">
        <v>342</v>
      </c>
      <c r="B5" s="484"/>
      <c r="C5" s="484"/>
      <c r="D5" s="484"/>
    </row>
    <row r="6" spans="1:4" ht="42" customHeight="1">
      <c r="A6" s="42"/>
      <c r="B6" s="42"/>
      <c r="C6" s="42"/>
      <c r="D6" s="42"/>
    </row>
    <row r="7" spans="1:4" ht="26.25" customHeight="1">
      <c r="A7" s="62" t="s">
        <v>238</v>
      </c>
    </row>
    <row r="8" spans="1:4" ht="21.75" customHeight="1">
      <c r="A8" s="62" t="s">
        <v>323</v>
      </c>
    </row>
    <row r="9" spans="1:4" ht="21.75" customHeight="1">
      <c r="A9" s="62" t="s">
        <v>324</v>
      </c>
    </row>
    <row r="10" spans="1:4" ht="21.75" customHeight="1">
      <c r="A10" s="62" t="s">
        <v>325</v>
      </c>
    </row>
    <row r="11" spans="1:4" ht="21.75" customHeight="1">
      <c r="A11" s="62" t="s">
        <v>364</v>
      </c>
    </row>
    <row r="12" spans="1:4" ht="21" customHeight="1">
      <c r="A12" s="677" t="s">
        <v>239</v>
      </c>
      <c r="B12" s="484"/>
      <c r="C12" s="484"/>
      <c r="D12" s="484"/>
    </row>
    <row r="13" spans="1:4" ht="21.75" customHeight="1"/>
    <row r="14" spans="1:4">
      <c r="A14" s="54" t="s">
        <v>240</v>
      </c>
    </row>
    <row r="15" spans="1:4" ht="24.75" customHeight="1"/>
    <row r="16" spans="1:4" ht="24.75" customHeight="1"/>
    <row r="17" spans="1:4" ht="24.75" customHeight="1">
      <c r="A17" s="33" t="s">
        <v>362</v>
      </c>
    </row>
    <row r="18" spans="1:4" ht="24.75" customHeight="1">
      <c r="A18" s="47" t="str">
        <f>'第１号様式 '!B5</f>
        <v>　　　会長　　田中　和博　</v>
      </c>
      <c r="B18" s="165" t="s">
        <v>388</v>
      </c>
    </row>
    <row r="19" spans="1:4" ht="24.75" customHeight="1"/>
    <row r="20" spans="1:4" ht="24.75" customHeight="1">
      <c r="B20" s="652" t="s">
        <v>343</v>
      </c>
      <c r="C20" s="652"/>
      <c r="D20" s="44"/>
    </row>
    <row r="21" spans="1:4" ht="24.75" customHeight="1"/>
    <row r="22" spans="1:4" ht="24.75" customHeight="1">
      <c r="B22" s="46" t="s">
        <v>270</v>
      </c>
    </row>
    <row r="23" spans="1:4" ht="24.75" customHeight="1">
      <c r="B23" s="46" t="s">
        <v>271</v>
      </c>
      <c r="D23" s="165" t="s">
        <v>370</v>
      </c>
    </row>
  </sheetData>
  <mergeCells count="5">
    <mergeCell ref="B1:C1"/>
    <mergeCell ref="A4:D4"/>
    <mergeCell ref="A5:D5"/>
    <mergeCell ref="A12:D12"/>
    <mergeCell ref="B20:C20"/>
  </mergeCells>
  <phoneticPr fontId="2"/>
  <pageMargins left="0.7" right="0.7" top="0.75" bottom="0.75" header="0.3" footer="0.3"/>
  <pageSetup paperSize="9" scale="9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L47"/>
  <sheetViews>
    <sheetView showZeros="0" zoomScaleNormal="100" workbookViewId="0">
      <selection activeCell="O15" sqref="O15"/>
    </sheetView>
  </sheetViews>
  <sheetFormatPr defaultColWidth="9" defaultRowHeight="14.4"/>
  <cols>
    <col min="1" max="1" width="6.21875" style="33" customWidth="1"/>
    <col min="2" max="2" width="26.21875" style="33" customWidth="1"/>
    <col min="3" max="3" width="20" style="33" customWidth="1"/>
    <col min="4" max="4" width="26.21875" style="33" customWidth="1"/>
    <col min="5" max="5" width="9.44140625" style="33" customWidth="1"/>
    <col min="6" max="6" width="6.21875" style="33" customWidth="1"/>
    <col min="7" max="9" width="9" style="33"/>
    <col min="10" max="10" width="7.88671875" style="33" customWidth="1"/>
    <col min="11" max="11" width="8.21875" style="33" hidden="1" customWidth="1"/>
    <col min="12" max="12" width="9.44140625" style="33" hidden="1" customWidth="1"/>
    <col min="13" max="16384" width="9" style="33"/>
  </cols>
  <sheetData>
    <row r="1" spans="1:12" ht="27.75" customHeight="1">
      <c r="A1" s="479" t="s">
        <v>326</v>
      </c>
      <c r="B1" s="479"/>
    </row>
    <row r="2" spans="1:12" ht="27.75" customHeight="1">
      <c r="B2" s="165"/>
      <c r="C2" s="165"/>
      <c r="D2" s="486" t="s">
        <v>266</v>
      </c>
      <c r="E2" s="486"/>
      <c r="F2" s="486"/>
      <c r="K2" s="131" t="s">
        <v>16</v>
      </c>
      <c r="L2" s="131" t="s">
        <v>133</v>
      </c>
    </row>
    <row r="3" spans="1:12" ht="27.75" customHeight="1">
      <c r="B3" s="165"/>
      <c r="C3" s="165"/>
      <c r="D3" s="486" t="s">
        <v>343</v>
      </c>
      <c r="E3" s="486"/>
      <c r="F3" s="486"/>
      <c r="K3" s="131" t="s">
        <v>17</v>
      </c>
      <c r="L3" s="131" t="s">
        <v>134</v>
      </c>
    </row>
    <row r="4" spans="1:12" ht="27.75" customHeight="1">
      <c r="B4" s="165"/>
      <c r="C4" s="165"/>
      <c r="D4" s="165"/>
      <c r="E4" s="165"/>
      <c r="F4" s="165"/>
      <c r="K4" s="131" t="s">
        <v>18</v>
      </c>
      <c r="L4" s="131" t="s">
        <v>135</v>
      </c>
    </row>
    <row r="5" spans="1:12" ht="27.75" customHeight="1">
      <c r="B5" s="190">
        <f>第４号様式!D9</f>
        <v>0</v>
      </c>
      <c r="C5" s="165" t="s">
        <v>489</v>
      </c>
      <c r="D5" s="165"/>
      <c r="E5" s="165"/>
      <c r="F5" s="165"/>
      <c r="K5" s="131" t="s">
        <v>19</v>
      </c>
      <c r="L5" s="131" t="s">
        <v>136</v>
      </c>
    </row>
    <row r="6" spans="1:12" ht="27.75" customHeight="1">
      <c r="B6" s="165"/>
      <c r="C6" s="165"/>
      <c r="D6" s="165"/>
      <c r="E6" s="165"/>
      <c r="F6" s="165"/>
      <c r="K6" s="131" t="s">
        <v>20</v>
      </c>
      <c r="L6" s="131" t="s">
        <v>137</v>
      </c>
    </row>
    <row r="7" spans="1:12" ht="27.75" customHeight="1">
      <c r="B7" s="165"/>
      <c r="C7" s="165"/>
      <c r="D7" s="165"/>
      <c r="E7" s="165"/>
      <c r="F7" s="165"/>
      <c r="K7" s="131" t="s">
        <v>21</v>
      </c>
      <c r="L7" s="131" t="s">
        <v>138</v>
      </c>
    </row>
    <row r="8" spans="1:12" ht="27.75" customHeight="1">
      <c r="B8" s="165"/>
      <c r="C8" s="657" t="s">
        <v>365</v>
      </c>
      <c r="D8" s="657"/>
      <c r="E8" s="657"/>
      <c r="F8" s="657"/>
      <c r="K8" s="131" t="s">
        <v>22</v>
      </c>
      <c r="L8" s="131" t="s">
        <v>141</v>
      </c>
    </row>
    <row r="9" spans="1:12" ht="27.75" customHeight="1">
      <c r="B9" s="165"/>
      <c r="C9" s="168"/>
      <c r="D9" s="50" t="str">
        <f>'第１号様式 '!B5</f>
        <v>　　　会長　　田中　和博　</v>
      </c>
      <c r="E9" s="165"/>
      <c r="F9" s="188" t="s">
        <v>226</v>
      </c>
      <c r="K9" s="131" t="s">
        <v>23</v>
      </c>
      <c r="L9" s="131" t="s">
        <v>140</v>
      </c>
    </row>
    <row r="10" spans="1:12" ht="27.75" customHeight="1">
      <c r="B10" s="165"/>
      <c r="C10" s="168"/>
      <c r="D10" s="165"/>
      <c r="E10" s="165"/>
      <c r="F10" s="168"/>
      <c r="K10" s="131" t="s">
        <v>24</v>
      </c>
      <c r="L10" s="131" t="s">
        <v>144</v>
      </c>
    </row>
    <row r="11" spans="1:12" ht="27.75" customHeight="1">
      <c r="B11" s="165"/>
      <c r="C11" s="165"/>
      <c r="D11" s="165"/>
      <c r="E11" s="165"/>
      <c r="F11" s="165"/>
      <c r="K11" s="131" t="s">
        <v>25</v>
      </c>
      <c r="L11" s="131" t="s">
        <v>145</v>
      </c>
    </row>
    <row r="12" spans="1:12" ht="27.75" customHeight="1">
      <c r="B12" s="656" t="s">
        <v>421</v>
      </c>
      <c r="C12" s="656"/>
      <c r="D12" s="656"/>
      <c r="E12" s="656"/>
      <c r="F12" s="165"/>
      <c r="K12" s="131" t="s">
        <v>26</v>
      </c>
      <c r="L12" s="131" t="s">
        <v>146</v>
      </c>
    </row>
    <row r="13" spans="1:12" ht="27.75" customHeight="1">
      <c r="B13" s="483" t="s">
        <v>62</v>
      </c>
      <c r="C13" s="483"/>
      <c r="D13" s="483"/>
      <c r="E13" s="483"/>
      <c r="F13" s="165"/>
      <c r="K13" s="132" t="s">
        <v>27</v>
      </c>
      <c r="L13" s="132" t="s">
        <v>147</v>
      </c>
    </row>
    <row r="14" spans="1:12" ht="27.75" customHeight="1">
      <c r="B14" s="236" t="str">
        <f>第４号様式!D3&amp;"付"</f>
        <v>令和　　年　　月　　日付</v>
      </c>
      <c r="C14" s="736" t="s">
        <v>420</v>
      </c>
      <c r="D14" s="736"/>
      <c r="E14" s="736"/>
      <c r="F14" s="165"/>
      <c r="K14" s="131" t="s">
        <v>28</v>
      </c>
      <c r="L14" s="131" t="s">
        <v>148</v>
      </c>
    </row>
    <row r="15" spans="1:12" ht="38.25" customHeight="1">
      <c r="B15" s="742" t="s">
        <v>402</v>
      </c>
      <c r="C15" s="742"/>
      <c r="D15" s="742"/>
      <c r="E15" s="742"/>
      <c r="F15" s="165"/>
      <c r="H15" s="237"/>
      <c r="K15" s="131" t="s">
        <v>29</v>
      </c>
      <c r="L15" s="131" t="s">
        <v>149</v>
      </c>
    </row>
    <row r="16" spans="1:12" ht="35.25" customHeight="1">
      <c r="B16" s="235"/>
      <c r="C16" s="235"/>
      <c r="D16" s="235"/>
      <c r="E16" s="235"/>
      <c r="F16" s="165"/>
      <c r="K16" s="131" t="s">
        <v>30</v>
      </c>
      <c r="L16" s="131" t="s">
        <v>150</v>
      </c>
    </row>
    <row r="17" spans="2:12" ht="27.75" customHeight="1">
      <c r="B17" s="194"/>
      <c r="C17" s="194"/>
      <c r="D17" s="194"/>
      <c r="E17" s="194"/>
      <c r="F17" s="165"/>
      <c r="K17" s="131" t="s">
        <v>32</v>
      </c>
      <c r="L17" s="131" t="s">
        <v>153</v>
      </c>
    </row>
    <row r="18" spans="2:12" ht="27.75" customHeight="1">
      <c r="B18" s="165"/>
      <c r="C18" s="190" t="s">
        <v>404</v>
      </c>
      <c r="D18" s="165"/>
      <c r="E18" s="165"/>
      <c r="F18" s="165"/>
      <c r="K18" s="131" t="s">
        <v>33</v>
      </c>
      <c r="L18" s="131" t="s">
        <v>154</v>
      </c>
    </row>
    <row r="19" spans="2:12" ht="27.75" customHeight="1">
      <c r="B19" s="165"/>
      <c r="C19" s="657"/>
      <c r="D19" s="657"/>
      <c r="E19" s="165"/>
      <c r="F19" s="165"/>
      <c r="K19" s="133" t="s">
        <v>35</v>
      </c>
      <c r="L19" s="131" t="s">
        <v>156</v>
      </c>
    </row>
    <row r="20" spans="2:12" ht="27.75" customHeight="1">
      <c r="B20" s="172" t="s">
        <v>327</v>
      </c>
      <c r="C20" s="165"/>
      <c r="D20" s="165"/>
      <c r="E20" s="165"/>
      <c r="F20" s="165"/>
      <c r="K20" s="131" t="s">
        <v>36</v>
      </c>
      <c r="L20" s="131" t="s">
        <v>158</v>
      </c>
    </row>
    <row r="21" spans="2:12" ht="27.75" customHeight="1">
      <c r="B21" s="190" t="s">
        <v>241</v>
      </c>
      <c r="C21" s="165"/>
      <c r="D21" s="165" t="s">
        <v>236</v>
      </c>
      <c r="E21" s="165"/>
      <c r="F21" s="165"/>
      <c r="K21" s="131" t="s">
        <v>37</v>
      </c>
      <c r="L21" s="131" t="s">
        <v>160</v>
      </c>
    </row>
    <row r="22" spans="2:12" ht="27.75" customHeight="1">
      <c r="B22" s="172"/>
      <c r="C22" s="191"/>
      <c r="D22" s="192"/>
      <c r="E22" s="192"/>
      <c r="F22" s="192"/>
      <c r="G22" s="51"/>
      <c r="H22" s="481"/>
      <c r="I22" s="482"/>
      <c r="J22" s="482"/>
      <c r="K22" s="134" t="s">
        <v>61</v>
      </c>
      <c r="L22" s="131" t="s">
        <v>162</v>
      </c>
    </row>
    <row r="23" spans="2:12" ht="27.75" customHeight="1">
      <c r="B23" s="188" t="s">
        <v>328</v>
      </c>
      <c r="C23" s="191"/>
      <c r="D23" s="175"/>
      <c r="E23" s="175"/>
      <c r="F23" s="175"/>
      <c r="G23" s="52"/>
      <c r="H23" s="53"/>
      <c r="I23" s="52"/>
      <c r="J23" s="52"/>
      <c r="K23" s="131" t="s">
        <v>38</v>
      </c>
      <c r="L23" s="131" t="s">
        <v>164</v>
      </c>
    </row>
    <row r="24" spans="2:12" ht="25.5" customHeight="1">
      <c r="B24" s="741" t="s">
        <v>242</v>
      </c>
      <c r="C24" s="741"/>
      <c r="D24" s="741"/>
      <c r="E24" s="741"/>
      <c r="F24" s="741"/>
      <c r="G24" s="52"/>
      <c r="H24" s="53"/>
      <c r="I24" s="52"/>
      <c r="J24" s="52"/>
      <c r="K24" s="131" t="s">
        <v>39</v>
      </c>
      <c r="L24" s="131" t="s">
        <v>165</v>
      </c>
    </row>
    <row r="25" spans="2:12" ht="25.5" customHeight="1">
      <c r="B25" s="741" t="s">
        <v>243</v>
      </c>
      <c r="C25" s="741"/>
      <c r="D25" s="741"/>
      <c r="E25" s="741"/>
      <c r="F25" s="741"/>
      <c r="G25" s="52"/>
      <c r="H25" s="52"/>
      <c r="K25" s="131" t="s">
        <v>40</v>
      </c>
      <c r="L25" s="131" t="s">
        <v>167</v>
      </c>
    </row>
    <row r="26" spans="2:12" ht="25.5" customHeight="1">
      <c r="B26" s="741" t="s">
        <v>329</v>
      </c>
      <c r="C26" s="741"/>
      <c r="D26" s="741"/>
      <c r="E26" s="741"/>
      <c r="F26" s="165"/>
      <c r="K26" s="131" t="s">
        <v>41</v>
      </c>
      <c r="L26" s="131" t="s">
        <v>168</v>
      </c>
    </row>
    <row r="27" spans="2:12" ht="24.75" customHeight="1">
      <c r="B27" s="743" t="s">
        <v>330</v>
      </c>
      <c r="C27" s="743"/>
      <c r="D27" s="743"/>
      <c r="E27" s="743"/>
      <c r="F27" s="165"/>
      <c r="K27" s="131" t="s">
        <v>42</v>
      </c>
      <c r="L27" s="131" t="s">
        <v>169</v>
      </c>
    </row>
    <row r="28" spans="2:12" ht="25.5" customHeight="1">
      <c r="B28" s="743" t="s">
        <v>331</v>
      </c>
      <c r="C28" s="743"/>
      <c r="D28" s="743"/>
      <c r="E28" s="743"/>
      <c r="F28" s="165"/>
      <c r="K28" s="131" t="s">
        <v>43</v>
      </c>
      <c r="L28" s="131" t="s">
        <v>170</v>
      </c>
    </row>
    <row r="29" spans="2:12">
      <c r="B29" s="165"/>
      <c r="C29" s="165"/>
      <c r="D29" s="165"/>
      <c r="E29" s="165"/>
      <c r="F29" s="165"/>
      <c r="K29" s="131" t="s">
        <v>44</v>
      </c>
      <c r="L29" s="131" t="s">
        <v>171</v>
      </c>
    </row>
    <row r="30" spans="2:12">
      <c r="B30" s="165"/>
      <c r="C30" s="165"/>
      <c r="D30" s="165"/>
      <c r="E30" s="165"/>
      <c r="F30" s="165"/>
      <c r="K30" s="131" t="s">
        <v>45</v>
      </c>
      <c r="L30" s="131" t="s">
        <v>172</v>
      </c>
    </row>
    <row r="31" spans="2:12">
      <c r="B31" s="165"/>
      <c r="C31" s="165"/>
      <c r="D31" s="165"/>
      <c r="E31" s="165"/>
      <c r="F31" s="165"/>
      <c r="K31" s="131" t="s">
        <v>46</v>
      </c>
      <c r="L31" s="131" t="s">
        <v>173</v>
      </c>
    </row>
    <row r="32" spans="2:12">
      <c r="B32" s="165"/>
      <c r="C32" s="165"/>
      <c r="D32" s="165"/>
      <c r="E32" s="165"/>
      <c r="F32" s="165"/>
      <c r="K32" s="131" t="s">
        <v>47</v>
      </c>
      <c r="L32" s="131" t="s">
        <v>174</v>
      </c>
    </row>
    <row r="33" spans="2:12">
      <c r="B33" s="165"/>
      <c r="C33" s="165"/>
      <c r="D33" s="165"/>
      <c r="E33" s="165"/>
      <c r="F33" s="165"/>
      <c r="K33" s="131" t="s">
        <v>48</v>
      </c>
      <c r="L33" s="131" t="s">
        <v>175</v>
      </c>
    </row>
    <row r="34" spans="2:12">
      <c r="B34" s="165"/>
      <c r="C34" s="165"/>
      <c r="D34" s="165"/>
      <c r="E34" s="165"/>
      <c r="F34" s="165"/>
      <c r="K34" s="131" t="s">
        <v>49</v>
      </c>
      <c r="L34" s="131" t="s">
        <v>176</v>
      </c>
    </row>
    <row r="35" spans="2:12">
      <c r="B35" s="165"/>
      <c r="C35" s="165"/>
      <c r="D35" s="165"/>
      <c r="E35" s="165"/>
      <c r="F35" s="165"/>
      <c r="K35" s="131" t="s">
        <v>50</v>
      </c>
      <c r="L35" s="131" t="s">
        <v>177</v>
      </c>
    </row>
    <row r="36" spans="2:12">
      <c r="B36" s="165"/>
      <c r="C36" s="165"/>
      <c r="D36" s="165"/>
      <c r="E36" s="165"/>
      <c r="F36" s="165"/>
      <c r="K36" s="131" t="s">
        <v>51</v>
      </c>
      <c r="L36" s="131" t="s">
        <v>264</v>
      </c>
    </row>
    <row r="37" spans="2:12">
      <c r="B37" s="165"/>
      <c r="C37" s="165"/>
      <c r="D37" s="165"/>
      <c r="E37" s="165"/>
      <c r="F37" s="165"/>
      <c r="K37" s="131" t="s">
        <v>52</v>
      </c>
      <c r="L37" s="131" t="s">
        <v>179</v>
      </c>
    </row>
    <row r="38" spans="2:12">
      <c r="K38" s="131" t="s">
        <v>53</v>
      </c>
      <c r="L38" s="133" t="s">
        <v>180</v>
      </c>
    </row>
    <row r="39" spans="2:12">
      <c r="K39" s="131" t="s">
        <v>54</v>
      </c>
      <c r="L39" s="133" t="s">
        <v>181</v>
      </c>
    </row>
    <row r="40" spans="2:12">
      <c r="K40" s="131" t="s">
        <v>55</v>
      </c>
      <c r="L40" s="132" t="s">
        <v>182</v>
      </c>
    </row>
    <row r="41" spans="2:12">
      <c r="K41" s="135" t="s">
        <v>56</v>
      </c>
      <c r="L41" s="136" t="s">
        <v>183</v>
      </c>
    </row>
    <row r="42" spans="2:12">
      <c r="K42" s="131" t="s">
        <v>57</v>
      </c>
      <c r="L42" s="132" t="s">
        <v>184</v>
      </c>
    </row>
    <row r="43" spans="2:12">
      <c r="K43" s="58" t="s">
        <v>58</v>
      </c>
      <c r="L43" s="58" t="s">
        <v>185</v>
      </c>
    </row>
    <row r="44" spans="2:12" ht="39.6">
      <c r="K44" s="131" t="s">
        <v>59</v>
      </c>
      <c r="L44" s="134" t="s">
        <v>186</v>
      </c>
    </row>
    <row r="45" spans="2:12">
      <c r="K45" s="58" t="s">
        <v>60</v>
      </c>
      <c r="L45" s="58" t="s">
        <v>187</v>
      </c>
    </row>
    <row r="46" spans="2:12">
      <c r="K46" s="137" t="s">
        <v>129</v>
      </c>
      <c r="L46" s="131" t="s">
        <v>188</v>
      </c>
    </row>
    <row r="47" spans="2:12">
      <c r="K47" s="33" t="s">
        <v>363</v>
      </c>
    </row>
  </sheetData>
  <sheetProtection selectLockedCells="1"/>
  <mergeCells count="15">
    <mergeCell ref="B25:F25"/>
    <mergeCell ref="B26:E26"/>
    <mergeCell ref="B27:E27"/>
    <mergeCell ref="B28:E28"/>
    <mergeCell ref="H22:J22"/>
    <mergeCell ref="B12:E12"/>
    <mergeCell ref="B13:E13"/>
    <mergeCell ref="C19:D19"/>
    <mergeCell ref="B24:F24"/>
    <mergeCell ref="A1:B1"/>
    <mergeCell ref="D2:F2"/>
    <mergeCell ref="D3:F3"/>
    <mergeCell ref="C8:F8"/>
    <mergeCell ref="C14:E14"/>
    <mergeCell ref="B15:E15"/>
  </mergeCells>
  <phoneticPr fontId="2"/>
  <dataValidations count="2">
    <dataValidation type="list" allowBlank="1" showInputMessage="1" showErrorMessage="1" sqref="E9:F9" xr:uid="{00000000-0002-0000-0D00-000000000000}">
      <formula1>$K$2:$K$46</formula1>
    </dataValidation>
    <dataValidation type="list" allowBlank="1" showInputMessage="1" showErrorMessage="1" sqref="D8:F8" xr:uid="{00000000-0002-0000-0D00-000001000000}">
      <formula1>$L$2:$L$46</formula1>
    </dataValidation>
  </dataValidations>
  <pageMargins left="0.7" right="0.7" top="0.75" bottom="0.75" header="0.3" footer="0.3"/>
  <pageSetup paperSize="9" scale="9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K48"/>
  <sheetViews>
    <sheetView topLeftCell="A7" zoomScaleNormal="100" workbookViewId="0">
      <selection activeCell="R42" sqref="R42"/>
    </sheetView>
  </sheetViews>
  <sheetFormatPr defaultColWidth="9" defaultRowHeight="13.2"/>
  <cols>
    <col min="1" max="1" width="5.109375" style="58" customWidth="1"/>
    <col min="2" max="2" width="8.88671875" style="58" customWidth="1"/>
    <col min="3" max="5" width="9" style="58"/>
    <col min="6" max="6" width="9.109375" style="58" customWidth="1"/>
    <col min="7" max="8" width="9" style="58"/>
    <col min="9" max="9" width="9" style="58" customWidth="1"/>
    <col min="10" max="10" width="13.33203125" style="58" customWidth="1"/>
    <col min="11" max="16384" width="9" style="58"/>
  </cols>
  <sheetData>
    <row r="1" spans="1:11" ht="22.5" customHeight="1">
      <c r="A1" s="771" t="s">
        <v>332</v>
      </c>
      <c r="B1" s="737"/>
    </row>
    <row r="2" spans="1:11" ht="22.5" customHeight="1">
      <c r="A2" s="195"/>
      <c r="B2" s="107"/>
      <c r="C2" s="107"/>
      <c r="D2" s="107"/>
      <c r="E2" s="107"/>
      <c r="F2" s="107"/>
      <c r="G2" s="107"/>
      <c r="H2" s="107"/>
      <c r="I2" s="107"/>
      <c r="J2" s="107"/>
      <c r="K2" s="107"/>
    </row>
    <row r="3" spans="1:11" ht="22.5" customHeight="1">
      <c r="A3" s="195"/>
      <c r="B3" s="107"/>
      <c r="C3" s="107"/>
      <c r="D3" s="107"/>
      <c r="E3" s="107"/>
      <c r="F3" s="107"/>
      <c r="G3" s="107"/>
      <c r="H3" s="107"/>
      <c r="I3" s="107"/>
      <c r="J3" s="107"/>
      <c r="K3" s="107"/>
    </row>
    <row r="4" spans="1:11" ht="22.5" customHeight="1">
      <c r="A4" s="195"/>
      <c r="B4" s="107"/>
      <c r="C4" s="107"/>
      <c r="D4" s="107"/>
      <c r="E4" s="107"/>
      <c r="F4" s="107"/>
      <c r="G4" s="107"/>
      <c r="H4" s="107"/>
      <c r="I4" s="107"/>
      <c r="J4" s="107"/>
      <c r="K4" s="107"/>
    </row>
    <row r="5" spans="1:11" ht="23.4">
      <c r="A5" s="172"/>
      <c r="B5" s="772" t="s">
        <v>347</v>
      </c>
      <c r="C5" s="772"/>
      <c r="D5" s="772"/>
      <c r="E5" s="772"/>
      <c r="F5" s="772"/>
      <c r="G5" s="772"/>
      <c r="H5" s="772"/>
      <c r="I5" s="772"/>
      <c r="J5" s="772"/>
      <c r="K5" s="107"/>
    </row>
    <row r="6" spans="1:11" ht="23.4">
      <c r="A6" s="172"/>
      <c r="B6" s="196"/>
      <c r="C6" s="196"/>
      <c r="D6" s="196"/>
      <c r="E6" s="196"/>
      <c r="F6" s="196"/>
      <c r="G6" s="196"/>
      <c r="H6" s="196"/>
      <c r="I6" s="196"/>
      <c r="J6" s="196"/>
      <c r="K6" s="107"/>
    </row>
    <row r="7" spans="1:11" ht="23.4">
      <c r="A7" s="172"/>
      <c r="B7" s="196"/>
      <c r="C7" s="196"/>
      <c r="D7" s="196"/>
      <c r="E7" s="196"/>
      <c r="F7" s="196"/>
      <c r="G7" s="196"/>
      <c r="H7" s="196"/>
      <c r="I7" s="196"/>
      <c r="J7" s="196"/>
      <c r="K7" s="107"/>
    </row>
    <row r="8" spans="1:11" ht="23.4">
      <c r="A8" s="172"/>
      <c r="B8" s="196"/>
      <c r="C8" s="196"/>
      <c r="D8" s="196"/>
      <c r="E8" s="196"/>
      <c r="F8" s="196"/>
      <c r="G8" s="196"/>
      <c r="H8" s="196"/>
      <c r="I8" s="196"/>
      <c r="J8" s="196"/>
      <c r="K8" s="107"/>
    </row>
    <row r="9" spans="1:11" ht="18" customHeight="1">
      <c r="A9" s="768" t="s">
        <v>366</v>
      </c>
      <c r="B9" s="768"/>
      <c r="C9" s="768"/>
      <c r="D9" s="768"/>
      <c r="E9" s="768"/>
      <c r="F9" s="768"/>
      <c r="G9" s="768"/>
      <c r="H9" s="768"/>
      <c r="I9" s="768"/>
      <c r="J9" s="768"/>
      <c r="K9" s="768"/>
    </row>
    <row r="10" spans="1:11" ht="7.5" customHeight="1">
      <c r="A10" s="197"/>
      <c r="B10" s="197"/>
      <c r="C10" s="197"/>
      <c r="D10" s="197"/>
      <c r="E10" s="197"/>
      <c r="F10" s="197"/>
      <c r="G10" s="197"/>
      <c r="H10" s="197"/>
      <c r="I10" s="197"/>
      <c r="J10" s="197"/>
      <c r="K10" s="107"/>
    </row>
    <row r="11" spans="1:11" ht="18" customHeight="1">
      <c r="A11" s="768" t="s">
        <v>265</v>
      </c>
      <c r="B11" s="768"/>
      <c r="C11" s="768"/>
      <c r="D11" s="768"/>
      <c r="E11" s="768"/>
      <c r="F11" s="768"/>
      <c r="G11" s="768"/>
      <c r="H11" s="768"/>
      <c r="I11" s="768"/>
      <c r="J11" s="768"/>
      <c r="K11" s="107"/>
    </row>
    <row r="12" spans="1:11">
      <c r="A12" s="107"/>
      <c r="B12" s="107"/>
      <c r="C12" s="107"/>
      <c r="D12" s="107"/>
      <c r="E12" s="107"/>
      <c r="F12" s="107"/>
      <c r="G12" s="107"/>
      <c r="H12" s="107"/>
      <c r="I12" s="107"/>
      <c r="J12" s="107"/>
      <c r="K12" s="107"/>
    </row>
    <row r="13" spans="1:11">
      <c r="A13" s="107"/>
      <c r="B13" s="107"/>
      <c r="C13" s="107"/>
      <c r="D13" s="107"/>
      <c r="E13" s="107"/>
      <c r="F13" s="107"/>
      <c r="G13" s="107"/>
      <c r="H13" s="107"/>
      <c r="I13" s="107"/>
      <c r="J13" s="107"/>
      <c r="K13" s="107"/>
    </row>
    <row r="14" spans="1:11">
      <c r="A14" s="107"/>
      <c r="B14" s="107"/>
      <c r="C14" s="107"/>
      <c r="D14" s="107"/>
      <c r="E14" s="107"/>
      <c r="F14" s="107"/>
      <c r="G14" s="107"/>
      <c r="H14" s="107"/>
      <c r="I14" s="107"/>
      <c r="J14" s="107"/>
      <c r="K14" s="107"/>
    </row>
    <row r="15" spans="1:11">
      <c r="A15" s="107"/>
      <c r="B15" s="107"/>
      <c r="C15" s="107"/>
      <c r="D15" s="107"/>
      <c r="E15" s="107"/>
      <c r="F15" s="107"/>
      <c r="G15" s="107"/>
      <c r="H15" s="107"/>
      <c r="I15" s="107"/>
      <c r="J15" s="107"/>
      <c r="K15" s="107"/>
    </row>
    <row r="16" spans="1:11">
      <c r="A16" s="107"/>
      <c r="B16" s="107"/>
      <c r="C16" s="107"/>
      <c r="D16" s="107"/>
      <c r="E16" s="107"/>
      <c r="F16" s="107"/>
      <c r="G16" s="107"/>
      <c r="H16" s="107"/>
      <c r="I16" s="107"/>
      <c r="J16" s="107"/>
      <c r="K16" s="107"/>
    </row>
    <row r="17" spans="1:11" ht="18" customHeight="1">
      <c r="A17" s="107"/>
      <c r="B17" s="107"/>
      <c r="C17" s="107"/>
      <c r="D17" s="107"/>
      <c r="E17" s="107"/>
      <c r="F17" s="107"/>
      <c r="G17" s="107"/>
      <c r="H17" s="767" t="s">
        <v>348</v>
      </c>
      <c r="I17" s="767"/>
      <c r="J17" s="767"/>
      <c r="K17" s="107"/>
    </row>
    <row r="18" spans="1:11" ht="16.2">
      <c r="A18" s="107"/>
      <c r="B18" s="107"/>
      <c r="C18" s="107"/>
      <c r="D18" s="107"/>
      <c r="E18" s="107"/>
      <c r="F18" s="107"/>
      <c r="G18" s="107"/>
      <c r="H18" s="106"/>
      <c r="I18" s="106"/>
      <c r="J18" s="106"/>
      <c r="K18" s="107"/>
    </row>
    <row r="19" spans="1:11">
      <c r="A19" s="107"/>
      <c r="B19" s="107"/>
      <c r="C19" s="107"/>
      <c r="D19" s="107"/>
      <c r="E19" s="107"/>
      <c r="F19" s="107"/>
      <c r="G19" s="107"/>
      <c r="H19" s="107"/>
      <c r="I19" s="107"/>
      <c r="J19" s="107"/>
      <c r="K19" s="107"/>
    </row>
    <row r="20" spans="1:11">
      <c r="A20" s="107"/>
      <c r="B20" s="107"/>
      <c r="C20" s="107"/>
      <c r="D20" s="107"/>
      <c r="E20" s="107"/>
      <c r="F20" s="107"/>
      <c r="G20" s="107"/>
      <c r="H20" s="107"/>
      <c r="I20" s="107"/>
      <c r="J20" s="107"/>
      <c r="K20" s="107"/>
    </row>
    <row r="21" spans="1:11">
      <c r="A21" s="107"/>
      <c r="B21" s="107"/>
      <c r="C21" s="107"/>
      <c r="D21" s="107"/>
      <c r="E21" s="107"/>
      <c r="F21" s="107"/>
      <c r="G21" s="107"/>
      <c r="H21" s="107"/>
      <c r="I21" s="107"/>
      <c r="J21" s="107"/>
      <c r="K21" s="107"/>
    </row>
    <row r="22" spans="1:11" s="64" customFormat="1" ht="18" customHeight="1">
      <c r="A22" s="198"/>
      <c r="B22" s="762" t="s">
        <v>367</v>
      </c>
      <c r="C22" s="762"/>
      <c r="D22" s="762"/>
      <c r="E22" s="762"/>
      <c r="F22" s="762"/>
      <c r="G22" s="762"/>
      <c r="H22" s="198"/>
      <c r="I22" s="198"/>
      <c r="J22" s="198"/>
      <c r="K22" s="198"/>
    </row>
    <row r="23" spans="1:11" s="64" customFormat="1" ht="6" customHeight="1">
      <c r="A23" s="198"/>
      <c r="B23" s="106"/>
      <c r="C23" s="106"/>
      <c r="D23" s="106"/>
      <c r="E23" s="106"/>
      <c r="F23" s="106"/>
      <c r="G23" s="106"/>
      <c r="H23" s="198"/>
      <c r="I23" s="198"/>
      <c r="J23" s="198"/>
      <c r="K23" s="198"/>
    </row>
    <row r="24" spans="1:11" s="64" customFormat="1" ht="18" customHeight="1">
      <c r="A24" s="198"/>
      <c r="B24" s="198"/>
      <c r="C24" s="198" t="s">
        <v>62</v>
      </c>
      <c r="D24" s="763" t="str">
        <f>'第１号様式 '!B5</f>
        <v>　　　会長　　田中　和博　</v>
      </c>
      <c r="E24" s="763"/>
      <c r="F24" s="763"/>
      <c r="G24" s="197" t="s">
        <v>244</v>
      </c>
      <c r="H24" s="198"/>
      <c r="I24" s="198"/>
      <c r="J24" s="198"/>
      <c r="K24" s="198"/>
    </row>
    <row r="25" spans="1:11">
      <c r="A25" s="107"/>
      <c r="B25" s="107"/>
      <c r="C25" s="107"/>
      <c r="D25" s="107"/>
      <c r="E25" s="107"/>
      <c r="F25" s="107"/>
      <c r="G25" s="107"/>
      <c r="H25" s="107"/>
      <c r="I25" s="107"/>
      <c r="J25" s="107"/>
      <c r="K25" s="107"/>
    </row>
    <row r="26" spans="1:11">
      <c r="A26" s="107"/>
      <c r="B26" s="107"/>
      <c r="C26" s="107"/>
      <c r="D26" s="107"/>
      <c r="E26" s="107"/>
      <c r="F26" s="107"/>
      <c r="G26" s="107"/>
      <c r="H26" s="107"/>
      <c r="I26" s="107"/>
      <c r="J26" s="107"/>
      <c r="K26" s="107"/>
    </row>
    <row r="27" spans="1:11" s="64" customFormat="1" ht="16.2">
      <c r="A27" s="198"/>
      <c r="B27" s="198"/>
      <c r="C27" s="198"/>
      <c r="D27" s="198"/>
      <c r="E27" s="198"/>
      <c r="F27" s="198"/>
      <c r="G27" s="198"/>
      <c r="H27" s="198"/>
      <c r="I27" s="198"/>
      <c r="J27" s="198"/>
      <c r="K27" s="198"/>
    </row>
    <row r="28" spans="1:11" s="64" customFormat="1" ht="22.8" customHeight="1">
      <c r="A28" s="198"/>
      <c r="B28" s="198"/>
      <c r="C28" s="198"/>
      <c r="D28" s="198"/>
      <c r="E28" s="198" t="s">
        <v>245</v>
      </c>
      <c r="F28" s="198" t="s">
        <v>246</v>
      </c>
      <c r="G28" s="764"/>
      <c r="H28" s="764"/>
      <c r="I28" s="764"/>
      <c r="J28" s="764"/>
      <c r="K28" s="198"/>
    </row>
    <row r="29" spans="1:11" s="64" customFormat="1" ht="9.9" customHeight="1">
      <c r="A29" s="198"/>
      <c r="B29" s="198"/>
      <c r="C29" s="198"/>
      <c r="D29" s="198"/>
      <c r="E29" s="198"/>
      <c r="F29" s="198"/>
      <c r="G29" s="198"/>
      <c r="H29" s="198"/>
      <c r="I29" s="198"/>
      <c r="J29" s="198"/>
      <c r="K29" s="198"/>
    </row>
    <row r="30" spans="1:11" s="64" customFormat="1" ht="23.4" customHeight="1">
      <c r="A30" s="198"/>
      <c r="B30" s="198"/>
      <c r="C30" s="198"/>
      <c r="D30" s="198"/>
      <c r="E30" s="198"/>
      <c r="F30" s="198" t="s">
        <v>247</v>
      </c>
      <c r="G30" s="764"/>
      <c r="H30" s="764"/>
      <c r="I30" s="764"/>
      <c r="J30" s="764"/>
      <c r="K30" s="198"/>
    </row>
    <row r="31" spans="1:11" s="64" customFormat="1" ht="9.9" customHeight="1">
      <c r="A31" s="198"/>
      <c r="B31" s="198"/>
      <c r="C31" s="198"/>
      <c r="D31" s="198"/>
      <c r="E31" s="198"/>
      <c r="F31" s="197"/>
      <c r="G31" s="197"/>
      <c r="H31" s="197"/>
      <c r="I31" s="197"/>
      <c r="J31" s="197"/>
      <c r="K31" s="198"/>
    </row>
    <row r="32" spans="1:11" s="64" customFormat="1" ht="22.2" customHeight="1">
      <c r="A32" s="198"/>
      <c r="B32" s="198"/>
      <c r="C32" s="198"/>
      <c r="D32" s="198"/>
      <c r="E32" s="198"/>
      <c r="F32" s="198" t="s">
        <v>522</v>
      </c>
      <c r="G32" s="769" t="s">
        <v>523</v>
      </c>
      <c r="H32" s="769"/>
      <c r="I32" s="769"/>
      <c r="J32" s="769"/>
      <c r="K32" s="198"/>
    </row>
    <row r="33" spans="1:11" s="64" customFormat="1" ht="9.9" customHeight="1">
      <c r="A33" s="198"/>
      <c r="B33" s="198"/>
      <c r="C33" s="198"/>
      <c r="D33" s="198"/>
      <c r="E33" s="198"/>
      <c r="F33" s="197"/>
      <c r="G33" s="197"/>
      <c r="H33" s="197"/>
      <c r="I33" s="197"/>
      <c r="J33" s="197"/>
      <c r="K33" s="198"/>
    </row>
    <row r="34" spans="1:11" s="64" customFormat="1" ht="22.2" customHeight="1">
      <c r="A34" s="198"/>
      <c r="B34" s="198"/>
      <c r="C34" s="198"/>
      <c r="D34" s="198"/>
      <c r="E34" s="198"/>
      <c r="F34" s="768" t="s">
        <v>381</v>
      </c>
      <c r="G34" s="768"/>
      <c r="H34" s="770" t="s">
        <v>214</v>
      </c>
      <c r="I34" s="770"/>
      <c r="J34" s="770"/>
      <c r="K34" s="198"/>
    </row>
    <row r="35" spans="1:11" s="64" customFormat="1" ht="16.2">
      <c r="A35" s="198"/>
      <c r="B35" s="198"/>
      <c r="C35" s="198"/>
      <c r="D35" s="198"/>
      <c r="E35" s="198"/>
      <c r="F35" s="198"/>
      <c r="G35" s="198"/>
      <c r="H35" s="198"/>
      <c r="I35" s="198"/>
      <c r="J35" s="198"/>
      <c r="K35" s="198"/>
    </row>
    <row r="36" spans="1:11" ht="16.2">
      <c r="A36" s="107"/>
      <c r="B36" s="198" t="s">
        <v>248</v>
      </c>
      <c r="C36" s="107"/>
      <c r="D36" s="107"/>
      <c r="E36" s="107"/>
      <c r="F36" s="107"/>
      <c r="G36" s="107"/>
      <c r="H36" s="107"/>
      <c r="I36" s="107"/>
      <c r="J36" s="107"/>
      <c r="K36" s="107"/>
    </row>
    <row r="37" spans="1:11" s="64" customFormat="1" ht="7.5" customHeight="1">
      <c r="A37" s="198"/>
      <c r="B37" s="198"/>
      <c r="C37" s="198"/>
      <c r="D37" s="198"/>
      <c r="E37" s="198"/>
      <c r="F37" s="198"/>
      <c r="G37" s="198"/>
      <c r="H37" s="198"/>
      <c r="I37" s="198"/>
      <c r="J37" s="198"/>
      <c r="K37" s="198"/>
    </row>
    <row r="38" spans="1:11" s="64" customFormat="1" ht="30" customHeight="1">
      <c r="A38" s="198"/>
      <c r="B38" s="746" t="s">
        <v>249</v>
      </c>
      <c r="C38" s="747"/>
      <c r="D38" s="746"/>
      <c r="E38" s="759"/>
      <c r="F38" s="199" t="s">
        <v>250</v>
      </c>
      <c r="G38" s="759"/>
      <c r="H38" s="759"/>
      <c r="I38" s="759" t="s">
        <v>251</v>
      </c>
      <c r="J38" s="747"/>
      <c r="K38" s="198"/>
    </row>
    <row r="39" spans="1:11" s="64" customFormat="1" ht="4.5" customHeight="1">
      <c r="A39" s="198"/>
      <c r="B39" s="765"/>
      <c r="C39" s="766"/>
      <c r="D39" s="765"/>
      <c r="E39" s="767"/>
      <c r="F39" s="198"/>
      <c r="G39" s="767"/>
      <c r="H39" s="767"/>
      <c r="I39" s="767"/>
      <c r="J39" s="766"/>
      <c r="K39" s="198"/>
    </row>
    <row r="40" spans="1:11" s="64" customFormat="1" ht="30" customHeight="1">
      <c r="A40" s="198"/>
      <c r="B40" s="748"/>
      <c r="C40" s="749"/>
      <c r="D40" s="748"/>
      <c r="E40" s="761"/>
      <c r="F40" s="200" t="s">
        <v>252</v>
      </c>
      <c r="G40" s="761"/>
      <c r="H40" s="761"/>
      <c r="I40" s="761"/>
      <c r="J40" s="749"/>
      <c r="K40" s="198"/>
    </row>
    <row r="41" spans="1:11" s="64" customFormat="1" ht="39.9" customHeight="1">
      <c r="A41" s="198"/>
      <c r="B41" s="746" t="s">
        <v>208</v>
      </c>
      <c r="C41" s="747"/>
      <c r="D41" s="755"/>
      <c r="E41" s="756"/>
      <c r="F41" s="756"/>
      <c r="G41" s="756"/>
      <c r="H41" s="756"/>
      <c r="I41" s="756"/>
      <c r="J41" s="757"/>
      <c r="K41" s="198"/>
    </row>
    <row r="42" spans="1:11" s="64" customFormat="1" ht="54.9" customHeight="1">
      <c r="A42" s="198"/>
      <c r="B42" s="744" t="s">
        <v>253</v>
      </c>
      <c r="C42" s="745"/>
      <c r="D42" s="744"/>
      <c r="E42" s="754"/>
      <c r="F42" s="754"/>
      <c r="G42" s="754"/>
      <c r="H42" s="754"/>
      <c r="I42" s="754"/>
      <c r="J42" s="745"/>
      <c r="K42" s="198"/>
    </row>
    <row r="43" spans="1:11" s="64" customFormat="1" ht="30" customHeight="1">
      <c r="A43" s="198"/>
      <c r="B43" s="746" t="s">
        <v>389</v>
      </c>
      <c r="C43" s="747"/>
      <c r="D43" s="746" t="s">
        <v>254</v>
      </c>
      <c r="E43" s="747"/>
      <c r="F43" s="750" t="s">
        <v>255</v>
      </c>
      <c r="G43" s="751"/>
      <c r="H43" s="758"/>
      <c r="I43" s="759"/>
      <c r="J43" s="747"/>
      <c r="K43" s="198"/>
    </row>
    <row r="44" spans="1:11" s="64" customFormat="1" ht="30" customHeight="1">
      <c r="A44" s="198"/>
      <c r="B44" s="748"/>
      <c r="C44" s="749"/>
      <c r="D44" s="748"/>
      <c r="E44" s="749"/>
      <c r="F44" s="752"/>
      <c r="G44" s="753"/>
      <c r="H44" s="760"/>
      <c r="I44" s="761"/>
      <c r="J44" s="749"/>
      <c r="K44" s="198"/>
    </row>
    <row r="45" spans="1:11" s="64" customFormat="1" ht="16.2">
      <c r="A45" s="198"/>
      <c r="B45" s="198"/>
      <c r="C45" s="198"/>
      <c r="D45" s="198"/>
      <c r="E45" s="198"/>
      <c r="F45" s="198"/>
      <c r="G45" s="198"/>
      <c r="H45" s="198"/>
      <c r="I45" s="198"/>
      <c r="J45" s="198"/>
      <c r="K45" s="198"/>
    </row>
    <row r="46" spans="1:11" s="64" customFormat="1" ht="16.2">
      <c r="A46" s="198"/>
      <c r="B46" s="198"/>
      <c r="C46" s="198"/>
      <c r="D46" s="198"/>
      <c r="E46" s="198"/>
      <c r="F46" s="198"/>
      <c r="G46" s="198"/>
      <c r="H46" s="198"/>
      <c r="I46" s="198"/>
      <c r="J46" s="198"/>
      <c r="K46" s="198"/>
    </row>
    <row r="47" spans="1:11">
      <c r="A47" s="107"/>
      <c r="B47" s="107"/>
      <c r="C47" s="107"/>
      <c r="D47" s="107"/>
      <c r="E47" s="107"/>
      <c r="F47" s="107"/>
      <c r="G47" s="107"/>
      <c r="H47" s="107"/>
      <c r="I47" s="107"/>
      <c r="J47" s="107"/>
      <c r="K47" s="107"/>
    </row>
    <row r="48" spans="1:11">
      <c r="A48" s="107"/>
      <c r="B48" s="107"/>
      <c r="C48" s="107"/>
      <c r="D48" s="107"/>
      <c r="E48" s="107"/>
      <c r="F48" s="107"/>
      <c r="G48" s="107"/>
      <c r="H48" s="107"/>
      <c r="I48" s="107"/>
      <c r="J48" s="107"/>
      <c r="K48" s="107"/>
    </row>
  </sheetData>
  <mergeCells count="24">
    <mergeCell ref="A9:K9"/>
    <mergeCell ref="A1:B1"/>
    <mergeCell ref="B5:J5"/>
    <mergeCell ref="A11:J11"/>
    <mergeCell ref="H17:J17"/>
    <mergeCell ref="B22:G22"/>
    <mergeCell ref="D24:F24"/>
    <mergeCell ref="G28:J28"/>
    <mergeCell ref="B38:C40"/>
    <mergeCell ref="D38:E40"/>
    <mergeCell ref="I38:J40"/>
    <mergeCell ref="G38:H40"/>
    <mergeCell ref="F34:G34"/>
    <mergeCell ref="G30:J30"/>
    <mergeCell ref="G32:J32"/>
    <mergeCell ref="H34:J34"/>
    <mergeCell ref="B42:C42"/>
    <mergeCell ref="B43:C44"/>
    <mergeCell ref="D43:E44"/>
    <mergeCell ref="F43:G44"/>
    <mergeCell ref="B41:C41"/>
    <mergeCell ref="D42:J42"/>
    <mergeCell ref="D41:J41"/>
    <mergeCell ref="H43:J44"/>
  </mergeCells>
  <phoneticPr fontId="2"/>
  <pageMargins left="0.7" right="0.57999999999999996" top="0.63" bottom="0.4" header="0.3" footer="0.3"/>
  <pageSetup paperSize="9" scale="97"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L52"/>
  <sheetViews>
    <sheetView showZeros="0" topLeftCell="A13" zoomScaleNormal="100" workbookViewId="0">
      <selection activeCell="Q27" sqref="Q27"/>
    </sheetView>
  </sheetViews>
  <sheetFormatPr defaultColWidth="9" defaultRowHeight="14.4"/>
  <cols>
    <col min="1" max="1" width="6.21875" style="33" customWidth="1"/>
    <col min="2" max="2" width="26.21875" style="33" customWidth="1"/>
    <col min="3" max="3" width="20" style="33" customWidth="1"/>
    <col min="4" max="4" width="26.21875" style="33" customWidth="1"/>
    <col min="5" max="6" width="6.21875" style="33" customWidth="1"/>
    <col min="7" max="9" width="9" style="33"/>
    <col min="10" max="10" width="8.21875" style="33" customWidth="1"/>
    <col min="11" max="11" width="1.21875" style="33" customWidth="1"/>
    <col min="12" max="12" width="1.33203125" style="33" customWidth="1"/>
    <col min="13" max="16384" width="9" style="33"/>
  </cols>
  <sheetData>
    <row r="1" spans="1:12" ht="27.75" customHeight="1">
      <c r="A1" s="737" t="s">
        <v>333</v>
      </c>
      <c r="B1" s="737"/>
    </row>
    <row r="2" spans="1:12" ht="27.75" customHeight="1">
      <c r="A2" s="165"/>
      <c r="B2" s="165"/>
      <c r="C2" s="165"/>
      <c r="D2" s="486" t="s">
        <v>266</v>
      </c>
      <c r="E2" s="486"/>
      <c r="F2" s="486"/>
      <c r="K2" s="4" t="s">
        <v>16</v>
      </c>
      <c r="L2" s="4" t="s">
        <v>133</v>
      </c>
    </row>
    <row r="3" spans="1:12" ht="27.75" customHeight="1">
      <c r="A3" s="165"/>
      <c r="B3" s="165"/>
      <c r="C3" s="165"/>
      <c r="D3" s="486" t="s">
        <v>343</v>
      </c>
      <c r="E3" s="486"/>
      <c r="F3" s="486"/>
      <c r="K3" s="4" t="s">
        <v>17</v>
      </c>
      <c r="L3" s="4" t="s">
        <v>134</v>
      </c>
    </row>
    <row r="4" spans="1:12" ht="27.75" customHeight="1">
      <c r="A4" s="165"/>
      <c r="B4" s="165" t="s">
        <v>362</v>
      </c>
      <c r="C4" s="165"/>
      <c r="D4" s="165"/>
      <c r="E4" s="165"/>
      <c r="F4" s="165"/>
      <c r="K4" s="4" t="s">
        <v>18</v>
      </c>
      <c r="L4" s="4" t="s">
        <v>135</v>
      </c>
    </row>
    <row r="5" spans="1:12" ht="27.75" customHeight="1">
      <c r="A5" s="165"/>
      <c r="B5" s="47" t="str">
        <f>'第１号様式 '!B5</f>
        <v>　　　会長　　田中　和博　</v>
      </c>
      <c r="C5" s="188" t="s">
        <v>390</v>
      </c>
      <c r="D5" s="165"/>
      <c r="E5" s="165"/>
      <c r="F5" s="165"/>
      <c r="K5" s="4" t="s">
        <v>19</v>
      </c>
      <c r="L5" s="4" t="s">
        <v>136</v>
      </c>
    </row>
    <row r="6" spans="1:12" ht="27.75" customHeight="1">
      <c r="A6" s="165"/>
      <c r="B6" s="165"/>
      <c r="C6" s="165"/>
      <c r="D6" s="165"/>
      <c r="E6" s="165"/>
      <c r="F6" s="165"/>
      <c r="K6" s="4" t="s">
        <v>20</v>
      </c>
      <c r="L6" s="4" t="s">
        <v>137</v>
      </c>
    </row>
    <row r="7" spans="1:12" ht="27.75" customHeight="1">
      <c r="A7" s="165"/>
      <c r="B7" s="165"/>
      <c r="C7" s="165"/>
      <c r="D7" s="165"/>
      <c r="E7" s="165"/>
      <c r="F7" s="165"/>
      <c r="K7" s="4" t="s">
        <v>21</v>
      </c>
      <c r="L7" s="4" t="s">
        <v>138</v>
      </c>
    </row>
    <row r="8" spans="1:12" ht="27.75" customHeight="1">
      <c r="A8" s="165"/>
      <c r="B8" s="165"/>
      <c r="C8" s="193" t="s">
        <v>139</v>
      </c>
      <c r="D8" s="655" t="e">
        <f>'第１号様式 '!D8:E8</f>
        <v>#N/A</v>
      </c>
      <c r="E8" s="655"/>
      <c r="F8" s="655"/>
      <c r="K8" s="4" t="s">
        <v>22</v>
      </c>
      <c r="L8" s="4" t="s">
        <v>141</v>
      </c>
    </row>
    <row r="9" spans="1:12" ht="27.75" customHeight="1">
      <c r="A9" s="165"/>
      <c r="B9" s="165"/>
      <c r="C9" s="168" t="s">
        <v>142</v>
      </c>
      <c r="D9" s="655">
        <f>'第１号様式 '!D9:E9</f>
        <v>0</v>
      </c>
      <c r="E9" s="655"/>
      <c r="F9" s="655"/>
      <c r="K9" s="4" t="s">
        <v>23</v>
      </c>
      <c r="L9" s="4" t="s">
        <v>140</v>
      </c>
    </row>
    <row r="10" spans="1:12" ht="27.75" customHeight="1">
      <c r="A10" s="165"/>
      <c r="B10" s="165"/>
      <c r="C10" s="168" t="s">
        <v>143</v>
      </c>
      <c r="D10" s="652" t="e">
        <f>'第１号様式 '!D10:E10</f>
        <v>#N/A</v>
      </c>
      <c r="E10" s="652"/>
      <c r="F10" s="168"/>
      <c r="K10" s="4" t="s">
        <v>24</v>
      </c>
      <c r="L10" s="4" t="s">
        <v>144</v>
      </c>
    </row>
    <row r="11" spans="1:12" ht="27.75" customHeight="1">
      <c r="A11" s="165"/>
      <c r="B11" s="165"/>
      <c r="C11" s="165"/>
      <c r="D11" s="165"/>
      <c r="E11" s="165"/>
      <c r="F11" s="165"/>
      <c r="K11" s="4" t="s">
        <v>25</v>
      </c>
      <c r="L11" s="4" t="s">
        <v>145</v>
      </c>
    </row>
    <row r="12" spans="1:12" ht="27.75" customHeight="1">
      <c r="A12" s="165"/>
      <c r="B12" s="165"/>
      <c r="C12" s="165"/>
      <c r="D12" s="165"/>
      <c r="E12" s="165"/>
      <c r="F12" s="165"/>
      <c r="K12" s="4" t="s">
        <v>26</v>
      </c>
      <c r="L12" s="4" t="s">
        <v>146</v>
      </c>
    </row>
    <row r="13" spans="1:12" ht="27.75" customHeight="1">
      <c r="A13" s="165"/>
      <c r="B13" s="165"/>
      <c r="C13" s="165"/>
      <c r="D13" s="165"/>
      <c r="E13" s="165"/>
      <c r="F13" s="165"/>
      <c r="K13" s="6" t="s">
        <v>27</v>
      </c>
      <c r="L13" s="6" t="s">
        <v>147</v>
      </c>
    </row>
    <row r="14" spans="1:12" ht="51" customHeight="1">
      <c r="A14" s="201"/>
      <c r="B14" s="776" t="s">
        <v>349</v>
      </c>
      <c r="C14" s="776"/>
      <c r="D14" s="776"/>
      <c r="E14" s="776"/>
      <c r="F14" s="165"/>
      <c r="K14" s="4" t="s">
        <v>28</v>
      </c>
      <c r="L14" s="4" t="s">
        <v>148</v>
      </c>
    </row>
    <row r="15" spans="1:12" ht="35.25" customHeight="1">
      <c r="A15" s="165"/>
      <c r="B15" s="777" t="s">
        <v>368</v>
      </c>
      <c r="C15" s="777"/>
      <c r="D15" s="777"/>
      <c r="E15" s="777"/>
      <c r="F15" s="169"/>
      <c r="K15" s="4" t="s">
        <v>29</v>
      </c>
      <c r="L15" s="4" t="s">
        <v>149</v>
      </c>
    </row>
    <row r="16" spans="1:12" ht="35.25" customHeight="1">
      <c r="A16" s="165"/>
      <c r="B16" s="777"/>
      <c r="C16" s="777"/>
      <c r="D16" s="777"/>
      <c r="E16" s="777"/>
      <c r="F16" s="165"/>
      <c r="K16" s="4" t="s">
        <v>30</v>
      </c>
      <c r="L16" s="4" t="s">
        <v>150</v>
      </c>
    </row>
    <row r="17" spans="1:12" ht="27.75" customHeight="1">
      <c r="A17" s="165"/>
      <c r="B17" s="194"/>
      <c r="C17" s="194"/>
      <c r="D17" s="194"/>
      <c r="E17" s="194"/>
      <c r="F17" s="165"/>
      <c r="K17" s="4" t="s">
        <v>31</v>
      </c>
      <c r="L17" s="4" t="s">
        <v>151</v>
      </c>
    </row>
    <row r="18" spans="1:12" ht="27.75" customHeight="1">
      <c r="A18" s="165"/>
      <c r="B18" s="165"/>
      <c r="C18" s="190" t="s">
        <v>152</v>
      </c>
      <c r="D18" s="165"/>
      <c r="E18" s="165"/>
      <c r="F18" s="165"/>
      <c r="K18" s="4" t="s">
        <v>32</v>
      </c>
      <c r="L18" s="4" t="s">
        <v>153</v>
      </c>
    </row>
    <row r="19" spans="1:12" ht="27.75" customHeight="1">
      <c r="A19" s="165"/>
      <c r="B19" s="483"/>
      <c r="C19" s="483"/>
      <c r="D19" s="483"/>
      <c r="E19" s="483"/>
      <c r="F19" s="165"/>
      <c r="K19" s="4" t="s">
        <v>33</v>
      </c>
      <c r="L19" s="4" t="s">
        <v>154</v>
      </c>
    </row>
    <row r="20" spans="1:12" ht="27.75" customHeight="1">
      <c r="A20" s="170"/>
      <c r="B20" s="652" t="s">
        <v>405</v>
      </c>
      <c r="C20" s="652"/>
      <c r="D20" s="170"/>
      <c r="E20" s="170"/>
      <c r="F20" s="170"/>
      <c r="K20" s="4" t="s">
        <v>34</v>
      </c>
      <c r="L20" s="4" t="s">
        <v>155</v>
      </c>
    </row>
    <row r="21" spans="1:12" ht="27.75" customHeight="1" thickBot="1">
      <c r="A21" s="170"/>
      <c r="B21" s="773" t="s">
        <v>511</v>
      </c>
      <c r="C21" s="773"/>
      <c r="D21" s="773"/>
      <c r="E21" s="773"/>
      <c r="F21" s="773"/>
      <c r="K21" s="7" t="s">
        <v>35</v>
      </c>
      <c r="L21" s="4" t="s">
        <v>156</v>
      </c>
    </row>
    <row r="22" spans="1:12" ht="27.75" customHeight="1">
      <c r="A22" s="170"/>
      <c r="B22" s="774" t="s">
        <v>157</v>
      </c>
      <c r="C22" s="774"/>
      <c r="D22" s="774"/>
      <c r="E22" s="774"/>
      <c r="F22" s="170"/>
      <c r="K22" s="4" t="s">
        <v>355</v>
      </c>
      <c r="L22" s="4" t="s">
        <v>354</v>
      </c>
    </row>
    <row r="23" spans="1:12" ht="27.75" customHeight="1">
      <c r="A23" s="170"/>
      <c r="B23" s="652" t="s">
        <v>159</v>
      </c>
      <c r="C23" s="652"/>
      <c r="D23" s="652"/>
      <c r="E23" s="652"/>
      <c r="F23" s="170"/>
      <c r="K23" s="4" t="s">
        <v>352</v>
      </c>
      <c r="L23" s="4" t="s">
        <v>353</v>
      </c>
    </row>
    <row r="24" spans="1:12" ht="27.75" customHeight="1">
      <c r="A24" s="170"/>
      <c r="B24" s="177" t="s">
        <v>273</v>
      </c>
      <c r="C24" s="775" t="s">
        <v>161</v>
      </c>
      <c r="D24" s="775"/>
      <c r="E24" s="775"/>
      <c r="F24" s="173"/>
      <c r="G24" s="51"/>
      <c r="H24" s="481"/>
      <c r="I24" s="482"/>
      <c r="J24" s="482"/>
      <c r="K24" s="5" t="s">
        <v>61</v>
      </c>
      <c r="L24" s="4" t="s">
        <v>162</v>
      </c>
    </row>
    <row r="25" spans="1:12" ht="27.75" customHeight="1">
      <c r="A25" s="170"/>
      <c r="B25" s="177" t="s">
        <v>274</v>
      </c>
      <c r="C25" s="775" t="s">
        <v>163</v>
      </c>
      <c r="D25" s="775"/>
      <c r="E25" s="775"/>
      <c r="F25" s="176"/>
      <c r="G25" s="52"/>
      <c r="H25" s="53"/>
      <c r="I25" s="52"/>
      <c r="J25" s="52"/>
      <c r="K25" s="4" t="s">
        <v>38</v>
      </c>
      <c r="L25" s="4" t="s">
        <v>164</v>
      </c>
    </row>
    <row r="26" spans="1:12" ht="27.75" customHeight="1">
      <c r="A26" s="170"/>
      <c r="B26" s="177" t="s">
        <v>275</v>
      </c>
      <c r="C26" s="775" t="s">
        <v>163</v>
      </c>
      <c r="D26" s="775"/>
      <c r="E26" s="775"/>
      <c r="F26" s="176"/>
      <c r="G26" s="52"/>
      <c r="H26" s="53"/>
      <c r="I26" s="52"/>
      <c r="J26" s="52"/>
      <c r="K26" s="4" t="s">
        <v>39</v>
      </c>
      <c r="L26" s="4" t="s">
        <v>165</v>
      </c>
    </row>
    <row r="27" spans="1:12" ht="27.75" customHeight="1">
      <c r="A27" s="170"/>
      <c r="B27" s="652" t="s">
        <v>166</v>
      </c>
      <c r="C27" s="652"/>
      <c r="D27" s="652"/>
      <c r="E27" s="652"/>
      <c r="F27" s="176"/>
      <c r="G27" s="52"/>
      <c r="H27" s="52"/>
      <c r="K27" s="4" t="s">
        <v>41</v>
      </c>
      <c r="L27" s="4" t="s">
        <v>168</v>
      </c>
    </row>
    <row r="28" spans="1:12" ht="27.75" customHeight="1">
      <c r="A28" s="170"/>
      <c r="B28" s="170"/>
      <c r="C28" s="170"/>
      <c r="D28" s="170"/>
      <c r="E28" s="170"/>
      <c r="F28" s="170"/>
      <c r="K28" s="4" t="s">
        <v>42</v>
      </c>
      <c r="L28" s="4" t="s">
        <v>169</v>
      </c>
    </row>
    <row r="29" spans="1:12">
      <c r="A29" s="165"/>
      <c r="B29" s="172"/>
      <c r="C29" s="165"/>
      <c r="D29" s="165"/>
      <c r="E29" s="165"/>
      <c r="F29" s="165"/>
      <c r="K29" s="4" t="s">
        <v>43</v>
      </c>
      <c r="L29" s="4" t="s">
        <v>170</v>
      </c>
    </row>
    <row r="30" spans="1:12">
      <c r="A30" s="165"/>
      <c r="B30" s="168"/>
      <c r="C30" s="165"/>
      <c r="D30" s="165"/>
      <c r="E30" s="165"/>
      <c r="F30" s="165"/>
      <c r="K30" s="4" t="s">
        <v>44</v>
      </c>
      <c r="L30" s="4" t="s">
        <v>171</v>
      </c>
    </row>
    <row r="31" spans="1:12">
      <c r="A31" s="165"/>
      <c r="B31" s="165"/>
      <c r="C31" s="165"/>
      <c r="D31" s="165"/>
      <c r="E31" s="165"/>
      <c r="F31" s="165"/>
      <c r="K31" s="4" t="s">
        <v>45</v>
      </c>
      <c r="L31" s="4" t="s">
        <v>172</v>
      </c>
    </row>
    <row r="32" spans="1:12">
      <c r="A32" s="165"/>
      <c r="B32" s="165"/>
      <c r="C32" s="165"/>
      <c r="D32" s="165"/>
      <c r="E32" s="165"/>
      <c r="F32" s="165"/>
      <c r="K32" s="4" t="s">
        <v>46</v>
      </c>
      <c r="L32" s="4" t="s">
        <v>173</v>
      </c>
    </row>
    <row r="33" spans="1:12">
      <c r="A33" s="165"/>
      <c r="B33" s="165"/>
      <c r="C33" s="165"/>
      <c r="D33" s="165"/>
      <c r="E33" s="165"/>
      <c r="F33" s="165"/>
      <c r="K33" s="4" t="s">
        <v>47</v>
      </c>
      <c r="L33" s="4" t="s">
        <v>174</v>
      </c>
    </row>
    <row r="34" spans="1:12">
      <c r="A34" s="165"/>
      <c r="B34" s="165"/>
      <c r="C34" s="165"/>
      <c r="D34" s="165"/>
      <c r="E34" s="165"/>
      <c r="F34" s="165"/>
      <c r="K34" s="4" t="s">
        <v>48</v>
      </c>
      <c r="L34" s="4" t="s">
        <v>175</v>
      </c>
    </row>
    <row r="35" spans="1:12">
      <c r="A35" s="165"/>
      <c r="B35" s="165"/>
      <c r="C35" s="165"/>
      <c r="D35" s="165"/>
      <c r="E35" s="165"/>
      <c r="F35" s="165"/>
      <c r="K35" s="4" t="s">
        <v>49</v>
      </c>
      <c r="L35" s="4" t="s">
        <v>176</v>
      </c>
    </row>
    <row r="36" spans="1:12">
      <c r="K36" s="4" t="s">
        <v>50</v>
      </c>
      <c r="L36" s="4" t="s">
        <v>177</v>
      </c>
    </row>
    <row r="37" spans="1:12">
      <c r="K37" s="4" t="s">
        <v>51</v>
      </c>
      <c r="L37" s="4" t="s">
        <v>178</v>
      </c>
    </row>
    <row r="38" spans="1:12">
      <c r="K38" s="4" t="s">
        <v>52</v>
      </c>
      <c r="L38" s="4" t="s">
        <v>179</v>
      </c>
    </row>
    <row r="39" spans="1:12">
      <c r="K39" s="4" t="s">
        <v>53</v>
      </c>
      <c r="L39" s="7" t="s">
        <v>180</v>
      </c>
    </row>
    <row r="40" spans="1:12">
      <c r="K40" s="4" t="s">
        <v>350</v>
      </c>
      <c r="L40" s="7" t="s">
        <v>351</v>
      </c>
    </row>
    <row r="41" spans="1:12">
      <c r="K41" s="4" t="s">
        <v>55</v>
      </c>
      <c r="L41" s="6" t="s">
        <v>182</v>
      </c>
    </row>
    <row r="42" spans="1:12" ht="132">
      <c r="K42" s="204" t="s">
        <v>356</v>
      </c>
      <c r="L42" s="34" t="s">
        <v>357</v>
      </c>
    </row>
    <row r="43" spans="1:12">
      <c r="K43" s="4" t="s">
        <v>57</v>
      </c>
      <c r="L43" s="6" t="s">
        <v>184</v>
      </c>
    </row>
    <row r="44" spans="1:12" ht="92.4">
      <c r="K44" s="205" t="s">
        <v>58</v>
      </c>
      <c r="L44" s="9" t="s">
        <v>185</v>
      </c>
    </row>
    <row r="45" spans="1:12" ht="171.6">
      <c r="K45" s="4" t="s">
        <v>59</v>
      </c>
      <c r="L45" s="5" t="s">
        <v>186</v>
      </c>
    </row>
    <row r="46" spans="1:12" ht="66">
      <c r="K46" s="205" t="s">
        <v>360</v>
      </c>
      <c r="L46" s="9" t="s">
        <v>361</v>
      </c>
    </row>
    <row r="47" spans="1:12">
      <c r="K47" s="29" t="s">
        <v>129</v>
      </c>
      <c r="L47" s="4" t="s">
        <v>188</v>
      </c>
    </row>
    <row r="48" spans="1:12">
      <c r="K48" s="207" t="s">
        <v>376</v>
      </c>
      <c r="L48" s="32" t="s">
        <v>371</v>
      </c>
    </row>
    <row r="49" spans="11:12">
      <c r="K49" s="32" t="s">
        <v>377</v>
      </c>
      <c r="L49" s="32" t="s">
        <v>372</v>
      </c>
    </row>
    <row r="50" spans="11:12">
      <c r="K50" s="32" t="s">
        <v>378</v>
      </c>
      <c r="L50" s="32" t="s">
        <v>373</v>
      </c>
    </row>
    <row r="51" spans="11:12">
      <c r="K51" s="32" t="s">
        <v>379</v>
      </c>
      <c r="L51" s="32" t="s">
        <v>374</v>
      </c>
    </row>
    <row r="52" spans="11:12">
      <c r="K52" s="32" t="s">
        <v>380</v>
      </c>
      <c r="L52" s="32" t="s">
        <v>375</v>
      </c>
    </row>
  </sheetData>
  <sheetProtection selectLockedCells="1"/>
  <mergeCells count="18">
    <mergeCell ref="C25:E25"/>
    <mergeCell ref="C26:E26"/>
    <mergeCell ref="B27:E27"/>
    <mergeCell ref="B14:E14"/>
    <mergeCell ref="B15:E16"/>
    <mergeCell ref="H24:J24"/>
    <mergeCell ref="B19:E19"/>
    <mergeCell ref="B21:F21"/>
    <mergeCell ref="B22:E22"/>
    <mergeCell ref="B23:E23"/>
    <mergeCell ref="C24:E24"/>
    <mergeCell ref="B20:C20"/>
    <mergeCell ref="D10:E10"/>
    <mergeCell ref="A1:B1"/>
    <mergeCell ref="D2:F2"/>
    <mergeCell ref="D3:F3"/>
    <mergeCell ref="D8:F8"/>
    <mergeCell ref="D9:F9"/>
  </mergeCells>
  <phoneticPr fontId="2"/>
  <pageMargins left="0.7" right="0.7" top="0.75" bottom="0.75" header="0.3" footer="0.3"/>
  <pageSetup paperSize="9" scale="96"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T49"/>
  <sheetViews>
    <sheetView showZeros="0" zoomScaleNormal="100" workbookViewId="0">
      <selection activeCell="U16" sqref="U16"/>
    </sheetView>
  </sheetViews>
  <sheetFormatPr defaultColWidth="9" defaultRowHeight="14.4"/>
  <cols>
    <col min="1" max="1" width="8.6640625" style="33" customWidth="1"/>
    <col min="2" max="2" width="30.77734375" style="33" customWidth="1"/>
    <col min="3" max="3" width="16.77734375" style="33" customWidth="1"/>
    <col min="4" max="4" width="26.21875" style="33" customWidth="1"/>
    <col min="5" max="5" width="6.21875" style="33" customWidth="1"/>
    <col min="6" max="6" width="29.77734375" style="33" customWidth="1"/>
    <col min="7" max="7" width="8.77734375" style="33" customWidth="1"/>
    <col min="8" max="8" width="0.109375" style="33" hidden="1" customWidth="1"/>
    <col min="9" max="9" width="9" style="33" hidden="1" customWidth="1"/>
    <col min="10" max="10" width="8" style="33" hidden="1" customWidth="1"/>
    <col min="11" max="11" width="5.109375" style="33" hidden="1" customWidth="1"/>
    <col min="12" max="12" width="5.6640625" style="33" hidden="1" customWidth="1"/>
    <col min="13" max="20" width="9" style="33" hidden="1" customWidth="1"/>
    <col min="21" max="16384" width="9" style="33"/>
  </cols>
  <sheetData>
    <row r="1" spans="1:12" ht="27.75" customHeight="1">
      <c r="A1" s="479" t="s">
        <v>334</v>
      </c>
      <c r="B1" s="479"/>
    </row>
    <row r="2" spans="1:12" ht="27.75" customHeight="1">
      <c r="B2" s="165"/>
      <c r="C2" s="165"/>
      <c r="D2" s="486" t="s">
        <v>266</v>
      </c>
      <c r="E2" s="486"/>
      <c r="F2" s="486"/>
      <c r="K2" s="131" t="s">
        <v>16</v>
      </c>
      <c r="L2" s="131" t="s">
        <v>133</v>
      </c>
    </row>
    <row r="3" spans="1:12" ht="27.75" customHeight="1">
      <c r="B3" s="165"/>
      <c r="C3" s="165"/>
      <c r="D3" s="486" t="s">
        <v>343</v>
      </c>
      <c r="E3" s="486"/>
      <c r="F3" s="486"/>
      <c r="K3" s="131" t="s">
        <v>17</v>
      </c>
      <c r="L3" s="131" t="s">
        <v>134</v>
      </c>
    </row>
    <row r="4" spans="1:12" ht="27.75" customHeight="1">
      <c r="B4" s="165"/>
      <c r="C4" s="165"/>
      <c r="D4" s="165"/>
      <c r="E4" s="165"/>
      <c r="F4" s="165"/>
      <c r="K4" s="131" t="s">
        <v>18</v>
      </c>
      <c r="L4" s="131" t="s">
        <v>135</v>
      </c>
    </row>
    <row r="5" spans="1:12" ht="27.75" customHeight="1">
      <c r="B5" s="248">
        <f>第７号様式!D9</f>
        <v>0</v>
      </c>
      <c r="C5" s="198" t="s">
        <v>519</v>
      </c>
      <c r="D5" s="165"/>
      <c r="E5" s="165"/>
      <c r="F5" s="165"/>
      <c r="K5" s="131" t="s">
        <v>19</v>
      </c>
      <c r="L5" s="131" t="s">
        <v>136</v>
      </c>
    </row>
    <row r="6" spans="1:12" ht="27.75" customHeight="1">
      <c r="B6" s="165"/>
      <c r="C6" s="165"/>
      <c r="D6" s="165"/>
      <c r="E6" s="165"/>
      <c r="F6" s="165"/>
      <c r="K6" s="131" t="s">
        <v>20</v>
      </c>
      <c r="L6" s="131" t="s">
        <v>137</v>
      </c>
    </row>
    <row r="7" spans="1:12" ht="27.75" customHeight="1">
      <c r="B7" s="165"/>
      <c r="C7" s="165"/>
      <c r="D7" s="165"/>
      <c r="E7" s="165"/>
      <c r="F7" s="165"/>
      <c r="K7" s="131" t="s">
        <v>21</v>
      </c>
      <c r="L7" s="131" t="s">
        <v>138</v>
      </c>
    </row>
    <row r="8" spans="1:12" ht="27.75" customHeight="1">
      <c r="B8" s="165"/>
      <c r="C8" s="767" t="s">
        <v>365</v>
      </c>
      <c r="D8" s="767"/>
      <c r="E8" s="767"/>
      <c r="F8" s="767"/>
      <c r="K8" s="131" t="s">
        <v>22</v>
      </c>
      <c r="L8" s="131" t="s">
        <v>141</v>
      </c>
    </row>
    <row r="9" spans="1:12" ht="27.75" customHeight="1">
      <c r="B9" s="165"/>
      <c r="C9" s="168"/>
      <c r="D9" s="240" t="str">
        <f>'第１号様式 '!B5</f>
        <v>　　　会長　　田中　和博　</v>
      </c>
      <c r="E9" s="165"/>
      <c r="F9" s="188"/>
      <c r="K9" s="131" t="s">
        <v>23</v>
      </c>
      <c r="L9" s="131" t="s">
        <v>140</v>
      </c>
    </row>
    <row r="10" spans="1:12" ht="27.75" customHeight="1">
      <c r="B10" s="165"/>
      <c r="C10" s="168"/>
      <c r="D10" s="165"/>
      <c r="E10" s="165"/>
      <c r="F10" s="168"/>
      <c r="K10" s="131" t="s">
        <v>24</v>
      </c>
      <c r="L10" s="131" t="s">
        <v>144</v>
      </c>
    </row>
    <row r="11" spans="1:12" ht="27.75" customHeight="1">
      <c r="B11" s="165"/>
      <c r="C11" s="165"/>
      <c r="D11" s="165"/>
      <c r="E11" s="165"/>
      <c r="F11" s="165"/>
      <c r="K11" s="131" t="s">
        <v>25</v>
      </c>
      <c r="L11" s="131" t="s">
        <v>145</v>
      </c>
    </row>
    <row r="12" spans="1:12" ht="27.75" customHeight="1">
      <c r="B12" s="247" t="s">
        <v>512</v>
      </c>
      <c r="C12" s="768" t="s">
        <v>513</v>
      </c>
      <c r="D12" s="768"/>
      <c r="E12" s="768"/>
      <c r="F12" s="165"/>
      <c r="H12" s="33" t="s">
        <v>514</v>
      </c>
      <c r="K12" s="131" t="s">
        <v>26</v>
      </c>
      <c r="L12" s="131" t="s">
        <v>146</v>
      </c>
    </row>
    <row r="13" spans="1:12" ht="27.75" customHeight="1">
      <c r="B13" s="202"/>
      <c r="C13" s="190"/>
      <c r="D13" s="190"/>
      <c r="E13" s="190"/>
      <c r="F13" s="165"/>
      <c r="H13" s="33" t="s">
        <v>515</v>
      </c>
      <c r="K13" s="132" t="s">
        <v>27</v>
      </c>
      <c r="L13" s="132" t="s">
        <v>147</v>
      </c>
    </row>
    <row r="14" spans="1:12" ht="51" customHeight="1">
      <c r="B14" s="165"/>
      <c r="C14" s="165"/>
      <c r="D14" s="165"/>
      <c r="E14" s="165"/>
      <c r="F14" s="165"/>
      <c r="K14" s="131" t="s">
        <v>28</v>
      </c>
      <c r="L14" s="131" t="s">
        <v>148</v>
      </c>
    </row>
    <row r="15" spans="1:12" ht="35.25" customHeight="1">
      <c r="B15" s="165"/>
      <c r="C15" s="165"/>
      <c r="D15" s="165"/>
      <c r="E15" s="165"/>
      <c r="F15" s="165"/>
      <c r="K15" s="131" t="s">
        <v>29</v>
      </c>
      <c r="L15" s="131" t="s">
        <v>149</v>
      </c>
    </row>
    <row r="16" spans="1:12" ht="35.25" customHeight="1">
      <c r="B16" s="741" t="s">
        <v>520</v>
      </c>
      <c r="C16" s="741"/>
      <c r="D16" s="741"/>
      <c r="E16" s="741"/>
      <c r="F16" s="741"/>
      <c r="K16" s="131" t="s">
        <v>30</v>
      </c>
      <c r="L16" s="131" t="s">
        <v>150</v>
      </c>
    </row>
    <row r="17" spans="2:12" ht="27.75" customHeight="1">
      <c r="B17" s="168" t="str">
        <f>IF(C12="林業基金事業実施計画変更承認通知書",H17,H18)</f>
        <v>変更については、</v>
      </c>
      <c r="C17" s="741" t="s">
        <v>516</v>
      </c>
      <c r="D17" s="741"/>
      <c r="E17" s="741"/>
      <c r="F17" s="741"/>
      <c r="H17" s="33" t="s">
        <v>517</v>
      </c>
      <c r="K17" s="131" t="s">
        <v>31</v>
      </c>
      <c r="L17" s="131" t="s">
        <v>151</v>
      </c>
    </row>
    <row r="18" spans="2:12" ht="27.75" customHeight="1">
      <c r="B18" s="165"/>
      <c r="C18" s="165"/>
      <c r="D18" s="165"/>
      <c r="E18" s="165"/>
      <c r="F18" s="165"/>
      <c r="H18" s="33" t="s">
        <v>518</v>
      </c>
      <c r="K18" s="131" t="s">
        <v>32</v>
      </c>
      <c r="L18" s="131" t="s">
        <v>153</v>
      </c>
    </row>
    <row r="19" spans="2:12" ht="27.75" customHeight="1">
      <c r="B19" s="188"/>
      <c r="C19" s="188"/>
      <c r="D19" s="188"/>
      <c r="E19" s="188"/>
      <c r="F19" s="165"/>
      <c r="K19" s="131" t="s">
        <v>33</v>
      </c>
      <c r="L19" s="131" t="s">
        <v>154</v>
      </c>
    </row>
    <row r="20" spans="2:12" ht="27.75" customHeight="1">
      <c r="B20" s="172"/>
      <c r="C20" s="165"/>
      <c r="D20" s="165"/>
      <c r="E20" s="165"/>
      <c r="F20" s="165"/>
      <c r="K20" s="131" t="s">
        <v>34</v>
      </c>
      <c r="L20" s="131" t="s">
        <v>155</v>
      </c>
    </row>
    <row r="21" spans="2:12" ht="27.75" customHeight="1">
      <c r="B21" s="165" t="s">
        <v>62</v>
      </c>
      <c r="C21" s="165"/>
      <c r="D21" s="165"/>
      <c r="E21" s="165"/>
      <c r="F21" s="165"/>
      <c r="K21" s="133" t="s">
        <v>35</v>
      </c>
      <c r="L21" s="131" t="s">
        <v>156</v>
      </c>
    </row>
    <row r="22" spans="2:12" ht="27.75" customHeight="1">
      <c r="B22" s="165"/>
      <c r="C22" s="191"/>
      <c r="D22" s="192"/>
      <c r="E22" s="192"/>
      <c r="F22" s="165"/>
      <c r="K22" s="131" t="s">
        <v>36</v>
      </c>
      <c r="L22" s="131" t="s">
        <v>158</v>
      </c>
    </row>
    <row r="23" spans="2:12" ht="27.75" customHeight="1">
      <c r="B23" s="165"/>
      <c r="C23" s="191"/>
      <c r="D23" s="175"/>
      <c r="E23" s="175"/>
      <c r="F23" s="165"/>
      <c r="K23" s="131" t="s">
        <v>37</v>
      </c>
      <c r="L23" s="131" t="s">
        <v>160</v>
      </c>
    </row>
    <row r="24" spans="2:12" ht="27.75" customHeight="1">
      <c r="B24" s="172"/>
      <c r="C24" s="191"/>
      <c r="D24" s="192"/>
      <c r="E24" s="192"/>
      <c r="F24" s="192"/>
      <c r="G24" s="51"/>
      <c r="H24" s="481"/>
      <c r="I24" s="482"/>
      <c r="J24" s="482"/>
      <c r="K24" s="134" t="s">
        <v>61</v>
      </c>
      <c r="L24" s="131" t="s">
        <v>162</v>
      </c>
    </row>
    <row r="25" spans="2:12" ht="27.75" customHeight="1">
      <c r="B25" s="188"/>
      <c r="C25" s="191"/>
      <c r="D25" s="175"/>
      <c r="E25" s="175"/>
      <c r="F25" s="175"/>
      <c r="G25" s="52"/>
      <c r="H25" s="53"/>
      <c r="I25" s="52"/>
      <c r="J25" s="52"/>
      <c r="K25" s="131" t="s">
        <v>38</v>
      </c>
      <c r="L25" s="131" t="s">
        <v>164</v>
      </c>
    </row>
    <row r="26" spans="2:12" ht="27.75" customHeight="1">
      <c r="B26" s="165"/>
      <c r="C26" s="165"/>
      <c r="D26" s="165"/>
      <c r="E26" s="165"/>
      <c r="F26" s="165"/>
      <c r="G26" s="52"/>
      <c r="H26" s="53"/>
      <c r="I26" s="52"/>
      <c r="J26" s="52"/>
      <c r="K26" s="131" t="s">
        <v>39</v>
      </c>
      <c r="L26" s="131" t="s">
        <v>165</v>
      </c>
    </row>
    <row r="27" spans="2:12" ht="27.75" customHeight="1">
      <c r="B27" s="165"/>
      <c r="C27" s="165"/>
      <c r="D27" s="165"/>
      <c r="E27" s="165"/>
      <c r="F27" s="165"/>
      <c r="G27" s="52"/>
      <c r="H27" s="52"/>
      <c r="K27" s="131" t="s">
        <v>40</v>
      </c>
      <c r="L27" s="131" t="s">
        <v>167</v>
      </c>
    </row>
    <row r="28" spans="2:12" ht="27.75" customHeight="1">
      <c r="B28" s="165"/>
      <c r="C28" s="165"/>
      <c r="D28" s="165"/>
      <c r="E28" s="165"/>
      <c r="F28" s="165"/>
      <c r="K28" s="131" t="s">
        <v>41</v>
      </c>
      <c r="L28" s="131" t="s">
        <v>168</v>
      </c>
    </row>
    <row r="29" spans="2:12">
      <c r="B29" s="201"/>
      <c r="C29" s="201"/>
      <c r="D29" s="201"/>
      <c r="E29" s="201"/>
      <c r="F29" s="165"/>
      <c r="K29" s="131" t="s">
        <v>42</v>
      </c>
      <c r="L29" s="131" t="s">
        <v>169</v>
      </c>
    </row>
    <row r="30" spans="2:12">
      <c r="B30" s="201"/>
      <c r="C30" s="201"/>
      <c r="D30" s="201"/>
      <c r="E30" s="201"/>
      <c r="F30" s="165"/>
      <c r="K30" s="131" t="s">
        <v>43</v>
      </c>
      <c r="L30" s="131" t="s">
        <v>170</v>
      </c>
    </row>
    <row r="31" spans="2:12">
      <c r="B31" s="165"/>
      <c r="C31" s="165"/>
      <c r="D31" s="165"/>
      <c r="E31" s="165"/>
      <c r="F31" s="165"/>
      <c r="K31" s="131" t="s">
        <v>44</v>
      </c>
      <c r="L31" s="131" t="s">
        <v>171</v>
      </c>
    </row>
    <row r="32" spans="2:12">
      <c r="B32" s="165"/>
      <c r="C32" s="165"/>
      <c r="D32" s="165"/>
      <c r="E32" s="165"/>
      <c r="F32" s="165"/>
      <c r="K32" s="131" t="s">
        <v>45</v>
      </c>
      <c r="L32" s="131" t="s">
        <v>172</v>
      </c>
    </row>
    <row r="33" spans="2:12">
      <c r="B33" s="165"/>
      <c r="C33" s="165"/>
      <c r="D33" s="165"/>
      <c r="E33" s="165"/>
      <c r="F33" s="165"/>
      <c r="K33" s="131" t="s">
        <v>46</v>
      </c>
      <c r="L33" s="131" t="s">
        <v>173</v>
      </c>
    </row>
    <row r="34" spans="2:12">
      <c r="K34" s="131" t="s">
        <v>47</v>
      </c>
      <c r="L34" s="131" t="s">
        <v>174</v>
      </c>
    </row>
    <row r="35" spans="2:12">
      <c r="K35" s="131" t="s">
        <v>48</v>
      </c>
      <c r="L35" s="131" t="s">
        <v>175</v>
      </c>
    </row>
    <row r="36" spans="2:12">
      <c r="K36" s="131" t="s">
        <v>49</v>
      </c>
      <c r="L36" s="131" t="s">
        <v>176</v>
      </c>
    </row>
    <row r="37" spans="2:12">
      <c r="K37" s="131" t="s">
        <v>50</v>
      </c>
      <c r="L37" s="131" t="s">
        <v>177</v>
      </c>
    </row>
    <row r="38" spans="2:12">
      <c r="K38" s="131" t="s">
        <v>51</v>
      </c>
      <c r="L38" s="131" t="s">
        <v>264</v>
      </c>
    </row>
    <row r="39" spans="2:12">
      <c r="K39" s="131" t="s">
        <v>52</v>
      </c>
      <c r="L39" s="131" t="s">
        <v>179</v>
      </c>
    </row>
    <row r="40" spans="2:12">
      <c r="K40" s="131" t="s">
        <v>53</v>
      </c>
      <c r="L40" s="133" t="s">
        <v>180</v>
      </c>
    </row>
    <row r="41" spans="2:12">
      <c r="K41" s="131" t="s">
        <v>54</v>
      </c>
      <c r="L41" s="133" t="s">
        <v>181</v>
      </c>
    </row>
    <row r="42" spans="2:12">
      <c r="K42" s="131" t="s">
        <v>55</v>
      </c>
      <c r="L42" s="132" t="s">
        <v>182</v>
      </c>
    </row>
    <row r="43" spans="2:12">
      <c r="K43" s="135" t="s">
        <v>56</v>
      </c>
      <c r="L43" s="136" t="s">
        <v>183</v>
      </c>
    </row>
    <row r="44" spans="2:12">
      <c r="K44" s="131" t="s">
        <v>57</v>
      </c>
      <c r="L44" s="132" t="s">
        <v>184</v>
      </c>
    </row>
    <row r="45" spans="2:12">
      <c r="K45" s="58" t="s">
        <v>58</v>
      </c>
      <c r="L45" s="58" t="s">
        <v>185</v>
      </c>
    </row>
    <row r="46" spans="2:12" ht="79.2">
      <c r="K46" s="131" t="s">
        <v>59</v>
      </c>
      <c r="L46" s="134" t="s">
        <v>186</v>
      </c>
    </row>
    <row r="47" spans="2:12">
      <c r="K47" s="58" t="s">
        <v>60</v>
      </c>
      <c r="L47" s="58" t="s">
        <v>187</v>
      </c>
    </row>
    <row r="48" spans="2:12">
      <c r="K48" s="137" t="s">
        <v>129</v>
      </c>
      <c r="L48" s="131" t="s">
        <v>188</v>
      </c>
    </row>
    <row r="49" spans="11:11">
      <c r="K49" s="33" t="s">
        <v>369</v>
      </c>
    </row>
  </sheetData>
  <sheetProtection selectLockedCells="1"/>
  <mergeCells count="8">
    <mergeCell ref="B16:F16"/>
    <mergeCell ref="H24:J24"/>
    <mergeCell ref="A1:B1"/>
    <mergeCell ref="D2:F2"/>
    <mergeCell ref="D3:F3"/>
    <mergeCell ref="C8:F8"/>
    <mergeCell ref="C17:F17"/>
    <mergeCell ref="C12:E12"/>
  </mergeCells>
  <phoneticPr fontId="2"/>
  <dataValidations count="3">
    <dataValidation type="list" allowBlank="1" showInputMessage="1" showErrorMessage="1" sqref="D8:F8" xr:uid="{00000000-0002-0000-1000-000000000000}">
      <formula1>$L$2:$L$48</formula1>
    </dataValidation>
    <dataValidation type="list" allowBlank="1" showInputMessage="1" showErrorMessage="1" sqref="E9:F9" xr:uid="{00000000-0002-0000-1000-000001000000}">
      <formula1>$K$2:$K$48</formula1>
    </dataValidation>
    <dataValidation type="list" allowBlank="1" showInputMessage="1" showErrorMessage="1" sqref="C12" xr:uid="{6F2C7FC8-2CED-4A19-8138-78902D39BB23}">
      <formula1>$H$12:$H$13</formula1>
    </dataValidation>
  </dataValidations>
  <pageMargins left="0.7" right="0.7" top="0.75" bottom="0.75" header="0.3" footer="0.3"/>
  <pageSetup paperSize="9" scale="75"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R56"/>
  <sheetViews>
    <sheetView tabSelected="1" topLeftCell="A11" zoomScale="75" zoomScaleNormal="75" workbookViewId="0">
      <selection activeCell="S45" sqref="S45"/>
    </sheetView>
  </sheetViews>
  <sheetFormatPr defaultColWidth="9" defaultRowHeight="13.2"/>
  <cols>
    <col min="1" max="2" width="1.33203125" style="1" customWidth="1"/>
    <col min="3" max="4" width="9" style="1"/>
    <col min="5" max="5" width="27.77734375" style="1" customWidth="1"/>
    <col min="6" max="6" width="9" style="1" customWidth="1"/>
    <col min="7" max="7" width="9.33203125" style="2" customWidth="1"/>
    <col min="8" max="9" width="18.6640625" style="1" customWidth="1"/>
    <col min="10" max="10" width="43.88671875" style="3" customWidth="1"/>
    <col min="11" max="11" width="9" style="1"/>
    <col min="12" max="12" width="4" style="1" customWidth="1"/>
    <col min="13" max="13" width="3.44140625" style="1" customWidth="1"/>
    <col min="14" max="14" width="1.88671875" style="1" customWidth="1"/>
    <col min="15" max="16" width="9" style="1"/>
    <col min="17" max="17" width="8.33203125" style="1" customWidth="1"/>
    <col min="18" max="18" width="2.21875" style="1" hidden="1" customWidth="1"/>
    <col min="19" max="16384" width="9" style="1"/>
  </cols>
  <sheetData>
    <row r="1" spans="1:14" ht="20.25" customHeight="1">
      <c r="A1" s="520" t="s">
        <v>293</v>
      </c>
      <c r="B1" s="520"/>
      <c r="C1" s="520"/>
      <c r="D1" s="520"/>
      <c r="E1" s="11"/>
      <c r="F1" s="11"/>
      <c r="G1" s="12"/>
      <c r="H1" s="11"/>
      <c r="I1" s="11"/>
      <c r="J1" s="13"/>
      <c r="K1" s="11"/>
    </row>
    <row r="2" spans="1:14" ht="37.5" customHeight="1">
      <c r="A2" s="11"/>
      <c r="B2" s="11"/>
      <c r="C2" s="11"/>
      <c r="D2" s="527" t="s">
        <v>394</v>
      </c>
      <c r="E2" s="527"/>
      <c r="F2" s="527"/>
      <c r="G2" s="527"/>
      <c r="H2" s="527"/>
      <c r="I2" s="14"/>
      <c r="J2" s="15"/>
      <c r="K2" s="11"/>
    </row>
    <row r="3" spans="1:14" ht="31.5" customHeight="1">
      <c r="A3" s="14"/>
      <c r="B3" s="14"/>
      <c r="C3" s="14"/>
      <c r="D3" s="14"/>
      <c r="E3" s="14"/>
      <c r="F3" s="14"/>
      <c r="G3" s="16"/>
      <c r="H3" s="17" t="s">
        <v>6</v>
      </c>
      <c r="I3" s="489">
        <f>'第１号様式 '!K1</f>
        <v>0</v>
      </c>
      <c r="J3" s="489"/>
      <c r="K3" s="11"/>
      <c r="M3" s="55"/>
      <c r="N3" s="55"/>
    </row>
    <row r="4" spans="1:14" ht="9" customHeight="1">
      <c r="A4" s="14"/>
      <c r="B4" s="14"/>
      <c r="C4" s="14"/>
      <c r="D4" s="14"/>
      <c r="E4" s="14"/>
      <c r="F4" s="14"/>
      <c r="G4" s="16"/>
      <c r="H4" s="14"/>
      <c r="I4" s="14"/>
      <c r="J4" s="15"/>
      <c r="K4" s="11"/>
      <c r="M4" s="55"/>
      <c r="N4" s="55"/>
    </row>
    <row r="5" spans="1:14" ht="36.75" customHeight="1">
      <c r="A5" s="500" t="s">
        <v>3</v>
      </c>
      <c r="B5" s="500"/>
      <c r="C5" s="500"/>
      <c r="D5" s="500"/>
      <c r="E5" s="500"/>
      <c r="F5" s="500" t="s">
        <v>4</v>
      </c>
      <c r="G5" s="500"/>
      <c r="H5" s="19" t="s">
        <v>65</v>
      </c>
      <c r="I5" s="19" t="s">
        <v>66</v>
      </c>
      <c r="J5" s="10" t="s">
        <v>63</v>
      </c>
      <c r="K5" s="11"/>
      <c r="M5" s="55"/>
      <c r="N5" s="143" t="s">
        <v>16</v>
      </c>
    </row>
    <row r="6" spans="1:14" ht="36.75" customHeight="1">
      <c r="A6" s="490" t="s">
        <v>298</v>
      </c>
      <c r="B6" s="491"/>
      <c r="C6" s="491"/>
      <c r="D6" s="491"/>
      <c r="E6" s="491"/>
      <c r="F6" s="491"/>
      <c r="G6" s="491"/>
      <c r="H6" s="491"/>
      <c r="I6" s="491"/>
      <c r="J6" s="492"/>
      <c r="K6" s="11"/>
      <c r="M6" s="3"/>
      <c r="N6" s="143" t="s">
        <v>17</v>
      </c>
    </row>
    <row r="7" spans="1:14" ht="37.5" customHeight="1">
      <c r="A7" s="141"/>
      <c r="B7" s="493" t="s">
        <v>294</v>
      </c>
      <c r="C7" s="493"/>
      <c r="D7" s="493"/>
      <c r="E7" s="493"/>
      <c r="F7" s="493"/>
      <c r="G7" s="493"/>
      <c r="H7" s="493"/>
      <c r="I7" s="493"/>
      <c r="J7" s="494"/>
      <c r="K7" s="11"/>
      <c r="M7" s="55" t="s">
        <v>394</v>
      </c>
      <c r="N7" s="143" t="s">
        <v>18</v>
      </c>
    </row>
    <row r="8" spans="1:14" s="220" customFormat="1" ht="20.25" customHeight="1">
      <c r="A8" s="217"/>
      <c r="B8" s="218"/>
      <c r="C8" s="501" t="s">
        <v>276</v>
      </c>
      <c r="D8" s="501"/>
      <c r="E8" s="502"/>
      <c r="F8" s="462">
        <f>'様式１－２明細(p1)'!X75</f>
        <v>0</v>
      </c>
      <c r="G8" s="463" t="str">
        <f>IF(F8&gt;0,"人","")</f>
        <v/>
      </c>
      <c r="H8" s="464">
        <f>'様式１－２明細(p1)'!Y75</f>
        <v>0</v>
      </c>
      <c r="I8" s="465">
        <f>'様式１－２明細(p1)'!Z75</f>
        <v>0</v>
      </c>
      <c r="J8" s="36"/>
      <c r="K8" s="219"/>
      <c r="M8" s="221" t="s">
        <v>395</v>
      </c>
      <c r="N8" s="222" t="s">
        <v>19</v>
      </c>
    </row>
    <row r="9" spans="1:14" ht="20.25" customHeight="1">
      <c r="A9" s="498"/>
      <c r="B9" s="499"/>
      <c r="C9" s="503"/>
      <c r="D9" s="503"/>
      <c r="E9" s="504"/>
      <c r="F9" s="437">
        <f>'様式１－２明細(p1)'!X72</f>
        <v>0</v>
      </c>
      <c r="G9" s="441" t="s">
        <v>67</v>
      </c>
      <c r="H9" s="271">
        <f>'様式１－２明細(p1)'!Y72</f>
        <v>0</v>
      </c>
      <c r="I9" s="269">
        <f>'様式１－２明細(p1)'!Z72</f>
        <v>0</v>
      </c>
      <c r="J9" s="24"/>
      <c r="K9" s="11"/>
      <c r="M9" s="55" t="s">
        <v>396</v>
      </c>
      <c r="N9" s="143" t="s">
        <v>20</v>
      </c>
    </row>
    <row r="10" spans="1:14" ht="20.25" customHeight="1">
      <c r="A10" s="20"/>
      <c r="B10" s="21"/>
      <c r="C10" s="501" t="s">
        <v>8</v>
      </c>
      <c r="D10" s="501"/>
      <c r="E10" s="502"/>
      <c r="F10" s="462">
        <f>'様式１－２明細(p1)'!X76</f>
        <v>0</v>
      </c>
      <c r="G10" s="463" t="str">
        <f>IF(F10&gt;0,"人","")</f>
        <v/>
      </c>
      <c r="H10" s="464">
        <f>'様式１－２明細(p1)'!Y76</f>
        <v>0</v>
      </c>
      <c r="I10" s="465">
        <f>'様式１－２明細(p1)'!Z76</f>
        <v>0</v>
      </c>
      <c r="J10" s="36"/>
      <c r="K10" s="11"/>
      <c r="M10" s="3" t="s">
        <v>397</v>
      </c>
      <c r="N10" s="143" t="s">
        <v>21</v>
      </c>
    </row>
    <row r="11" spans="1:14" ht="20.25" customHeight="1">
      <c r="A11" s="498"/>
      <c r="B11" s="499"/>
      <c r="C11" s="503"/>
      <c r="D11" s="503"/>
      <c r="E11" s="504"/>
      <c r="F11" s="437">
        <f>'様式１－２明細(p1)'!X73</f>
        <v>0</v>
      </c>
      <c r="G11" s="441" t="s">
        <v>2</v>
      </c>
      <c r="H11" s="271">
        <f>'様式１－２明細(p1)'!Y73</f>
        <v>0</v>
      </c>
      <c r="I11" s="269">
        <f>'様式１－２明細(p1)'!Z73</f>
        <v>0</v>
      </c>
      <c r="J11" s="25"/>
      <c r="K11" s="11"/>
      <c r="N11" s="143" t="s">
        <v>22</v>
      </c>
    </row>
    <row r="12" spans="1:14" ht="20.25" customHeight="1">
      <c r="A12" s="20"/>
      <c r="B12" s="21"/>
      <c r="C12" s="501" t="s">
        <v>277</v>
      </c>
      <c r="D12" s="501"/>
      <c r="E12" s="502"/>
      <c r="F12" s="462">
        <f>'様式１－２明細(p1)'!X77</f>
        <v>0</v>
      </c>
      <c r="G12" s="463" t="str">
        <f>IF(F12&gt;0,"人","")</f>
        <v/>
      </c>
      <c r="H12" s="464">
        <f>'様式１－２明細(p1)'!Y77</f>
        <v>0</v>
      </c>
      <c r="I12" s="465">
        <f>'様式１－２明細(p1)'!Z77</f>
        <v>0</v>
      </c>
      <c r="J12" s="36"/>
      <c r="K12" s="11"/>
      <c r="M12" s="55"/>
      <c r="N12" s="143" t="s">
        <v>23</v>
      </c>
    </row>
    <row r="13" spans="1:14" ht="20.25" customHeight="1">
      <c r="A13" s="498"/>
      <c r="B13" s="499"/>
      <c r="C13" s="503"/>
      <c r="D13" s="503"/>
      <c r="E13" s="504"/>
      <c r="F13" s="437">
        <f>'様式１－２明細(p1)'!X74</f>
        <v>0</v>
      </c>
      <c r="G13" s="441" t="s">
        <v>2</v>
      </c>
      <c r="H13" s="271">
        <f>'様式１－２明細(p1)'!Y74</f>
        <v>0</v>
      </c>
      <c r="I13" s="269">
        <f>'様式１－２明細(p1)'!Z74</f>
        <v>0</v>
      </c>
      <c r="J13" s="26"/>
      <c r="K13" s="11"/>
      <c r="N13" s="143" t="s">
        <v>24</v>
      </c>
    </row>
    <row r="14" spans="1:14" ht="37.5" customHeight="1">
      <c r="A14" s="141"/>
      <c r="B14" s="493" t="s">
        <v>285</v>
      </c>
      <c r="C14" s="493"/>
      <c r="D14" s="493"/>
      <c r="E14" s="493"/>
      <c r="F14" s="493"/>
      <c r="G14" s="493"/>
      <c r="H14" s="493"/>
      <c r="I14" s="493"/>
      <c r="J14" s="494"/>
      <c r="K14" s="11"/>
      <c r="N14" s="143" t="s">
        <v>25</v>
      </c>
    </row>
    <row r="15" spans="1:14" s="220" customFormat="1" ht="20.25" customHeight="1">
      <c r="A15" s="217"/>
      <c r="B15" s="218"/>
      <c r="C15" s="501" t="s">
        <v>276</v>
      </c>
      <c r="D15" s="501"/>
      <c r="E15" s="502"/>
      <c r="F15" s="35"/>
      <c r="G15" s="223" t="str">
        <f>IF(F15&gt;0,"人","")</f>
        <v/>
      </c>
      <c r="H15" s="266"/>
      <c r="I15" s="301"/>
      <c r="J15" s="28"/>
      <c r="K15" s="219"/>
      <c r="N15" s="222" t="s">
        <v>26</v>
      </c>
    </row>
    <row r="16" spans="1:14" ht="20.25" customHeight="1">
      <c r="A16" s="498"/>
      <c r="B16" s="499"/>
      <c r="C16" s="503"/>
      <c r="D16" s="503"/>
      <c r="E16" s="504"/>
      <c r="F16" s="23"/>
      <c r="G16" s="22" t="s">
        <v>2</v>
      </c>
      <c r="H16" s="267"/>
      <c r="I16" s="302"/>
      <c r="J16" s="26" t="s">
        <v>68</v>
      </c>
      <c r="K16" s="11"/>
      <c r="N16" s="144" t="s">
        <v>27</v>
      </c>
    </row>
    <row r="17" spans="1:18" ht="20.25" customHeight="1">
      <c r="A17" s="20"/>
      <c r="B17" s="21"/>
      <c r="C17" s="501" t="s">
        <v>8</v>
      </c>
      <c r="D17" s="501"/>
      <c r="E17" s="502"/>
      <c r="F17" s="35"/>
      <c r="G17" s="223" t="str">
        <f>IF(F17&gt;0,"人","")</f>
        <v/>
      </c>
      <c r="H17" s="266"/>
      <c r="I17" s="301"/>
      <c r="J17" s="28"/>
      <c r="K17" s="11"/>
      <c r="N17" s="143" t="s">
        <v>28</v>
      </c>
      <c r="R17" s="1">
        <f>ROUNDDOWN(SUM(I9,H9),-3)</f>
        <v>0</v>
      </c>
    </row>
    <row r="18" spans="1:18" ht="20.25" customHeight="1">
      <c r="A18" s="498"/>
      <c r="B18" s="499"/>
      <c r="C18" s="503"/>
      <c r="D18" s="503"/>
      <c r="E18" s="504"/>
      <c r="F18" s="23"/>
      <c r="G18" s="22" t="s">
        <v>2</v>
      </c>
      <c r="H18" s="267"/>
      <c r="I18" s="302"/>
      <c r="J18" s="26" t="s">
        <v>68</v>
      </c>
      <c r="K18" s="11"/>
      <c r="N18" s="143" t="s">
        <v>29</v>
      </c>
    </row>
    <row r="19" spans="1:18" ht="20.25" customHeight="1">
      <c r="A19" s="20"/>
      <c r="B19" s="21"/>
      <c r="C19" s="501" t="s">
        <v>277</v>
      </c>
      <c r="D19" s="501"/>
      <c r="E19" s="502"/>
      <c r="F19" s="35"/>
      <c r="G19" s="223" t="str">
        <f>IF(F19&gt;0,"人","")</f>
        <v/>
      </c>
      <c r="H19" s="266"/>
      <c r="I19" s="301"/>
      <c r="J19" s="28"/>
      <c r="K19" s="11"/>
      <c r="N19" s="143" t="s">
        <v>30</v>
      </c>
    </row>
    <row r="20" spans="1:18" ht="20.25" customHeight="1">
      <c r="A20" s="498"/>
      <c r="B20" s="499"/>
      <c r="C20" s="503"/>
      <c r="D20" s="503"/>
      <c r="E20" s="504"/>
      <c r="F20" s="23"/>
      <c r="G20" s="22" t="s">
        <v>2</v>
      </c>
      <c r="H20" s="267"/>
      <c r="I20" s="302"/>
      <c r="J20" s="26" t="s">
        <v>68</v>
      </c>
      <c r="K20" s="11"/>
      <c r="N20" s="143" t="s">
        <v>31</v>
      </c>
    </row>
    <row r="21" spans="1:18" ht="20.25" hidden="1" customHeight="1">
      <c r="A21" s="20"/>
      <c r="B21" s="501" t="s">
        <v>286</v>
      </c>
      <c r="C21" s="501"/>
      <c r="D21" s="501"/>
      <c r="E21" s="501"/>
      <c r="F21" s="501"/>
      <c r="G21" s="502"/>
      <c r="H21" s="266"/>
      <c r="I21" s="270">
        <f>H21</f>
        <v>0</v>
      </c>
      <c r="J21" s="28"/>
      <c r="K21" s="11"/>
      <c r="N21" s="143" t="s">
        <v>32</v>
      </c>
    </row>
    <row r="22" spans="1:18" ht="20.25" hidden="1" customHeight="1">
      <c r="A22" s="142"/>
      <c r="B22" s="503"/>
      <c r="C22" s="503"/>
      <c r="D22" s="503"/>
      <c r="E22" s="503"/>
      <c r="F22" s="503"/>
      <c r="G22" s="504"/>
      <c r="H22" s="267"/>
      <c r="I22" s="271">
        <f>H22</f>
        <v>0</v>
      </c>
      <c r="J22" s="25" t="s">
        <v>69</v>
      </c>
      <c r="K22" s="11"/>
      <c r="N22" s="143" t="s">
        <v>33</v>
      </c>
    </row>
    <row r="23" spans="1:18" ht="20.25" customHeight="1">
      <c r="A23" s="509" t="s">
        <v>528</v>
      </c>
      <c r="B23" s="501"/>
      <c r="C23" s="501"/>
      <c r="D23" s="501"/>
      <c r="E23" s="501"/>
      <c r="F23" s="466">
        <f>'様式１－２明細(p1)'!U72</f>
        <v>0</v>
      </c>
      <c r="G23" s="467" t="str">
        <f>IF(F23&gt;0,"日","")</f>
        <v/>
      </c>
      <c r="H23" s="468">
        <f>F23*5000</f>
        <v>0</v>
      </c>
      <c r="I23" s="468">
        <f>H23</f>
        <v>0</v>
      </c>
      <c r="J23" s="224"/>
      <c r="K23" s="11"/>
      <c r="N23" s="143"/>
    </row>
    <row r="24" spans="1:18" ht="20.25" customHeight="1">
      <c r="A24" s="510"/>
      <c r="B24" s="503"/>
      <c r="C24" s="503"/>
      <c r="D24" s="503"/>
      <c r="E24" s="503"/>
      <c r="F24" s="435">
        <f>'様式１－２明細(p1)'!U73</f>
        <v>0</v>
      </c>
      <c r="G24" s="436" t="s">
        <v>526</v>
      </c>
      <c r="H24" s="272">
        <f>F24*5000</f>
        <v>0</v>
      </c>
      <c r="I24" s="272">
        <f>H24</f>
        <v>0</v>
      </c>
      <c r="J24" s="25" t="s">
        <v>524</v>
      </c>
      <c r="K24" s="11"/>
      <c r="N24" s="143"/>
    </row>
    <row r="25" spans="1:18" ht="20.25" customHeight="1">
      <c r="A25" s="505" t="s">
        <v>64</v>
      </c>
      <c r="B25" s="506"/>
      <c r="C25" s="506"/>
      <c r="D25" s="506"/>
      <c r="E25" s="506"/>
      <c r="F25" s="506"/>
      <c r="G25" s="507"/>
      <c r="H25" s="464">
        <f>SUM(H8,H10,H12,H15,H17,H19,H21,H23)</f>
        <v>0</v>
      </c>
      <c r="I25" s="464">
        <f>ROUNDDOWN((SUM(I8,I10,I12,I15,I17,I19,I21,I23)),-3)</f>
        <v>0</v>
      </c>
      <c r="J25" s="28"/>
      <c r="K25" s="11"/>
      <c r="N25" s="143" t="s">
        <v>34</v>
      </c>
    </row>
    <row r="26" spans="1:18" ht="20.25" customHeight="1">
      <c r="A26" s="498"/>
      <c r="B26" s="499"/>
      <c r="C26" s="499"/>
      <c r="D26" s="499"/>
      <c r="E26" s="499"/>
      <c r="F26" s="499"/>
      <c r="G26" s="508"/>
      <c r="H26" s="269">
        <f>SUM(H9,H11,H13,H16,H18,H20,H22,H24)</f>
        <v>0</v>
      </c>
      <c r="I26" s="269">
        <f>ROUNDDOWN((SUM(I9,I11,I13,I16,I18,I20,I22,I24)),-3)</f>
        <v>0</v>
      </c>
      <c r="J26" s="27"/>
      <c r="K26" s="11"/>
      <c r="N26" s="145" t="s">
        <v>35</v>
      </c>
    </row>
    <row r="27" spans="1:18" ht="37.5" customHeight="1">
      <c r="A27" s="495" t="s">
        <v>287</v>
      </c>
      <c r="B27" s="496"/>
      <c r="C27" s="496"/>
      <c r="D27" s="496"/>
      <c r="E27" s="496"/>
      <c r="F27" s="496"/>
      <c r="G27" s="496"/>
      <c r="H27" s="496"/>
      <c r="I27" s="496"/>
      <c r="J27" s="497"/>
      <c r="K27" s="11"/>
      <c r="N27" s="143" t="s">
        <v>36</v>
      </c>
    </row>
    <row r="28" spans="1:18" ht="20.25" customHeight="1">
      <c r="A28" s="20"/>
      <c r="B28" s="501" t="s">
        <v>295</v>
      </c>
      <c r="C28" s="501"/>
      <c r="D28" s="501"/>
      <c r="E28" s="502"/>
      <c r="F28" s="462">
        <f>'様式１－２明細 (p2)'!D72</f>
        <v>0</v>
      </c>
      <c r="G28" s="463" t="str">
        <f>IF(F28&gt;0,"人","")</f>
        <v/>
      </c>
      <c r="H28" s="464">
        <f>F28*60000</f>
        <v>0</v>
      </c>
      <c r="I28" s="469">
        <f>IF(H28&gt;1000000,1000000,H28)</f>
        <v>0</v>
      </c>
      <c r="J28" s="28"/>
      <c r="K28" s="11"/>
      <c r="N28" s="143" t="s">
        <v>37</v>
      </c>
    </row>
    <row r="29" spans="1:18" ht="20.25" customHeight="1">
      <c r="A29" s="142"/>
      <c r="B29" s="503"/>
      <c r="C29" s="503"/>
      <c r="D29" s="503"/>
      <c r="E29" s="504"/>
      <c r="F29" s="437">
        <f>'様式１－２明細 (p2)'!D73</f>
        <v>0</v>
      </c>
      <c r="G29" s="438" t="s">
        <v>2</v>
      </c>
      <c r="H29" s="273">
        <f>F29*60000</f>
        <v>0</v>
      </c>
      <c r="I29" s="274">
        <f>IF(H29&gt;1000000,1000000,H29)</f>
        <v>0</v>
      </c>
      <c r="J29" s="26"/>
      <c r="K29" s="11"/>
      <c r="N29" s="146" t="s">
        <v>61</v>
      </c>
    </row>
    <row r="30" spans="1:18" ht="20.25" customHeight="1">
      <c r="A30" s="505" t="s">
        <v>64</v>
      </c>
      <c r="B30" s="506"/>
      <c r="C30" s="506"/>
      <c r="D30" s="506"/>
      <c r="E30" s="506"/>
      <c r="F30" s="506"/>
      <c r="G30" s="507"/>
      <c r="H30" s="470">
        <f>H28</f>
        <v>0</v>
      </c>
      <c r="I30" s="470">
        <f>ROUNDDOWN(I28,-3)</f>
        <v>0</v>
      </c>
      <c r="J30" s="36"/>
      <c r="K30" s="11"/>
      <c r="N30" s="143" t="s">
        <v>38</v>
      </c>
    </row>
    <row r="31" spans="1:18" ht="20.25" customHeight="1">
      <c r="A31" s="498"/>
      <c r="B31" s="499"/>
      <c r="C31" s="499"/>
      <c r="D31" s="499"/>
      <c r="E31" s="499"/>
      <c r="F31" s="499"/>
      <c r="G31" s="508"/>
      <c r="H31" s="275">
        <f>H29</f>
        <v>0</v>
      </c>
      <c r="I31" s="274">
        <f>ROUNDDOWN(I29,-3)</f>
        <v>0</v>
      </c>
      <c r="J31" s="27"/>
      <c r="K31" s="11"/>
      <c r="N31" s="143" t="s">
        <v>39</v>
      </c>
    </row>
    <row r="32" spans="1:18" ht="37.5" customHeight="1">
      <c r="A32" s="495" t="s">
        <v>288</v>
      </c>
      <c r="B32" s="496"/>
      <c r="C32" s="496"/>
      <c r="D32" s="496"/>
      <c r="E32" s="496"/>
      <c r="F32" s="496"/>
      <c r="G32" s="496"/>
      <c r="H32" s="496"/>
      <c r="I32" s="496"/>
      <c r="J32" s="497"/>
      <c r="K32" s="11"/>
      <c r="N32" s="143" t="s">
        <v>40</v>
      </c>
    </row>
    <row r="33" spans="1:14" ht="38.25" customHeight="1">
      <c r="A33" s="141" t="s">
        <v>62</v>
      </c>
      <c r="B33" s="493" t="s">
        <v>296</v>
      </c>
      <c r="C33" s="493"/>
      <c r="D33" s="493"/>
      <c r="E33" s="493"/>
      <c r="F33" s="493"/>
      <c r="G33" s="493"/>
      <c r="H33" s="493"/>
      <c r="I33" s="493"/>
      <c r="J33" s="494"/>
      <c r="K33" s="11"/>
      <c r="N33" s="143" t="s">
        <v>41</v>
      </c>
    </row>
    <row r="34" spans="1:14" ht="20.25" customHeight="1">
      <c r="A34" s="20"/>
      <c r="B34" s="21"/>
      <c r="C34" s="501" t="s">
        <v>297</v>
      </c>
      <c r="D34" s="501"/>
      <c r="E34" s="502"/>
      <c r="F34" s="462">
        <f>'様式１－２明細 (p2)'!N72</f>
        <v>0</v>
      </c>
      <c r="G34" s="463" t="str">
        <f>IF(F34&gt;0,"人","")</f>
        <v/>
      </c>
      <c r="H34" s="464">
        <f>'様式１－２明細 (p2)'!F72</f>
        <v>0</v>
      </c>
      <c r="I34" s="464">
        <f>'様式１－２明細 (p2)'!G72</f>
        <v>0</v>
      </c>
      <c r="J34" s="28"/>
      <c r="K34" s="11"/>
      <c r="N34" s="143" t="s">
        <v>42</v>
      </c>
    </row>
    <row r="35" spans="1:14" ht="20.25" customHeight="1">
      <c r="A35" s="498"/>
      <c r="B35" s="499"/>
      <c r="C35" s="503"/>
      <c r="D35" s="503"/>
      <c r="E35" s="504"/>
      <c r="F35" s="437">
        <f>'様式１－２明細 (p2)'!N73</f>
        <v>0</v>
      </c>
      <c r="G35" s="441" t="s">
        <v>341</v>
      </c>
      <c r="H35" s="271">
        <f>'様式１－２明細 (p2)'!F73</f>
        <v>0</v>
      </c>
      <c r="I35" s="271">
        <f>'様式１－２明細 (p2)'!G73</f>
        <v>0</v>
      </c>
      <c r="J35" s="26"/>
      <c r="K35" s="11"/>
      <c r="N35" s="143" t="s">
        <v>43</v>
      </c>
    </row>
    <row r="36" spans="1:14" ht="20.25" customHeight="1">
      <c r="A36" s="20"/>
      <c r="B36" s="21"/>
      <c r="C36" s="501" t="s">
        <v>1</v>
      </c>
      <c r="D36" s="501"/>
      <c r="E36" s="502"/>
      <c r="F36" s="462">
        <f>'様式１－２明細 (p2)'!O72</f>
        <v>0</v>
      </c>
      <c r="G36" s="463" t="str">
        <f>IF(F36&gt;0,"人","")</f>
        <v/>
      </c>
      <c r="H36" s="464">
        <f>'様式１－２明細 (p2)'!H72</f>
        <v>0</v>
      </c>
      <c r="I36" s="471">
        <f>'様式１－２明細 (p2)'!I72</f>
        <v>0</v>
      </c>
      <c r="J36" s="36"/>
      <c r="K36" s="11"/>
      <c r="N36" s="143" t="s">
        <v>44</v>
      </c>
    </row>
    <row r="37" spans="1:14" ht="20.25" customHeight="1">
      <c r="A37" s="498"/>
      <c r="B37" s="499"/>
      <c r="C37" s="503"/>
      <c r="D37" s="503"/>
      <c r="E37" s="504"/>
      <c r="F37" s="437">
        <f>'様式１－２明細 (p2)'!O73</f>
        <v>0</v>
      </c>
      <c r="G37" s="441" t="s">
        <v>2</v>
      </c>
      <c r="H37" s="271">
        <f>'様式１－２明細 (p2)'!H73</f>
        <v>0</v>
      </c>
      <c r="I37" s="447">
        <f>'様式１－２明細 (p2)'!I73</f>
        <v>0</v>
      </c>
      <c r="J37" s="26"/>
      <c r="K37" s="11"/>
      <c r="N37" s="143" t="s">
        <v>45</v>
      </c>
    </row>
    <row r="38" spans="1:14" ht="38.25" customHeight="1">
      <c r="A38" s="141"/>
      <c r="B38" s="493" t="s">
        <v>291</v>
      </c>
      <c r="C38" s="493"/>
      <c r="D38" s="493"/>
      <c r="E38" s="493"/>
      <c r="F38" s="493"/>
      <c r="G38" s="493"/>
      <c r="H38" s="493"/>
      <c r="I38" s="493"/>
      <c r="J38" s="494"/>
      <c r="K38" s="11"/>
      <c r="N38" s="143" t="s">
        <v>46</v>
      </c>
    </row>
    <row r="39" spans="1:14" ht="20.25" customHeight="1">
      <c r="A39" s="20"/>
      <c r="B39" s="21"/>
      <c r="C39" s="518" t="s">
        <v>415</v>
      </c>
      <c r="D39" s="518"/>
      <c r="E39" s="525"/>
      <c r="F39" s="462">
        <f>'様式１－２明細 (p3)'!D57</f>
        <v>0</v>
      </c>
      <c r="G39" s="463" t="str">
        <f>IF(F39&gt;0,"式","")</f>
        <v/>
      </c>
      <c r="H39" s="472">
        <f>'様式１－２明細 (p3)'!E57</f>
        <v>0</v>
      </c>
      <c r="I39" s="472">
        <f>'様式１－２明細 (p3)'!F57</f>
        <v>0</v>
      </c>
      <c r="J39" s="28"/>
      <c r="K39" s="11"/>
      <c r="N39" s="143" t="s">
        <v>47</v>
      </c>
    </row>
    <row r="40" spans="1:14" ht="20.25" customHeight="1">
      <c r="A40" s="498"/>
      <c r="B40" s="499"/>
      <c r="C40" s="519"/>
      <c r="D40" s="519"/>
      <c r="E40" s="526"/>
      <c r="F40" s="437">
        <f>'様式１－２明細 (p3)'!D58</f>
        <v>0</v>
      </c>
      <c r="G40" s="441" t="s">
        <v>7</v>
      </c>
      <c r="H40" s="443">
        <f>'様式１－２明細 (p3)'!E58</f>
        <v>0</v>
      </c>
      <c r="I40" s="443">
        <f>'様式１－２明細 (p3)'!F58</f>
        <v>0</v>
      </c>
      <c r="J40" s="26"/>
      <c r="K40" s="11"/>
      <c r="N40" s="143" t="s">
        <v>48</v>
      </c>
    </row>
    <row r="41" spans="1:14" ht="20.25" customHeight="1">
      <c r="A41" s="20"/>
      <c r="B41" s="21"/>
      <c r="C41" s="521" t="s">
        <v>0</v>
      </c>
      <c r="D41" s="521"/>
      <c r="E41" s="522"/>
      <c r="F41" s="462">
        <f>'様式１－２明細 (p3)'!D77</f>
        <v>0</v>
      </c>
      <c r="G41" s="463" t="str">
        <f>IF(F41&gt;0,"式","")</f>
        <v/>
      </c>
      <c r="H41" s="472">
        <f>'様式１－２明細 (p3)'!E77</f>
        <v>0</v>
      </c>
      <c r="I41" s="473">
        <f>'様式１－２明細 (p3)'!F77</f>
        <v>0</v>
      </c>
      <c r="J41" s="28"/>
      <c r="K41" s="11"/>
      <c r="N41" s="143" t="s">
        <v>49</v>
      </c>
    </row>
    <row r="42" spans="1:14" ht="20.25" customHeight="1">
      <c r="A42" s="498"/>
      <c r="B42" s="499"/>
      <c r="C42" s="523"/>
      <c r="D42" s="523"/>
      <c r="E42" s="524"/>
      <c r="F42" s="437">
        <f>'様式１－２明細 (p3)'!D78</f>
        <v>0</v>
      </c>
      <c r="G42" s="441" t="s">
        <v>7</v>
      </c>
      <c r="H42" s="443">
        <f>'様式１－２明細 (p3)'!E78</f>
        <v>0</v>
      </c>
      <c r="I42" s="278">
        <f>'様式１－２明細 (p3)'!F78</f>
        <v>0</v>
      </c>
      <c r="J42" s="26"/>
      <c r="K42" s="11"/>
      <c r="N42" s="143" t="s">
        <v>50</v>
      </c>
    </row>
    <row r="43" spans="1:14" ht="20.25" customHeight="1">
      <c r="A43" s="20"/>
      <c r="B43" s="21"/>
      <c r="C43" s="521" t="s">
        <v>14</v>
      </c>
      <c r="D43" s="521"/>
      <c r="E43" s="522"/>
      <c r="F43" s="778">
        <f>F44</f>
        <v>0</v>
      </c>
      <c r="G43" s="779" t="str">
        <f>IF(F43&gt;0,"台","")</f>
        <v/>
      </c>
      <c r="H43" s="472">
        <f>'様式１－２明細 (p3)'!E85</f>
        <v>0</v>
      </c>
      <c r="I43" s="474">
        <f>'様式１－２明細 (p3)'!F85</f>
        <v>0</v>
      </c>
      <c r="J43" s="28"/>
      <c r="K43" s="11"/>
      <c r="N43" s="143" t="s">
        <v>51</v>
      </c>
    </row>
    <row r="44" spans="1:14" ht="20.25" customHeight="1">
      <c r="A44" s="498"/>
      <c r="B44" s="499"/>
      <c r="C44" s="523"/>
      <c r="D44" s="523"/>
      <c r="E44" s="524"/>
      <c r="F44" s="437">
        <v>0</v>
      </c>
      <c r="G44" s="441" t="s">
        <v>15</v>
      </c>
      <c r="H44" s="443">
        <f>'様式１－２明細 (p3)'!E86</f>
        <v>0</v>
      </c>
      <c r="I44" s="444">
        <f>'様式１－２明細 (p3)'!F86</f>
        <v>0</v>
      </c>
      <c r="J44" s="26"/>
      <c r="K44" s="11"/>
      <c r="N44" s="143" t="s">
        <v>52</v>
      </c>
    </row>
    <row r="45" spans="1:14" ht="20.25" customHeight="1">
      <c r="A45" s="20"/>
      <c r="B45" s="518" t="s">
        <v>290</v>
      </c>
      <c r="C45" s="518"/>
      <c r="D45" s="518"/>
      <c r="E45" s="525"/>
      <c r="F45" s="462">
        <f>'第１－３明細'!C35</f>
        <v>0</v>
      </c>
      <c r="G45" s="463" t="str">
        <f>IF(F45&gt;0,"m","")</f>
        <v/>
      </c>
      <c r="H45" s="472">
        <f>'第１－３明細'!D35</f>
        <v>0</v>
      </c>
      <c r="I45" s="472">
        <f>'第１－３明細'!E35</f>
        <v>0</v>
      </c>
      <c r="J45" s="28"/>
      <c r="K45" s="11"/>
      <c r="N45" s="143" t="s">
        <v>53</v>
      </c>
    </row>
    <row r="46" spans="1:14" ht="20.25" customHeight="1">
      <c r="A46" s="142"/>
      <c r="B46" s="519"/>
      <c r="C46" s="519"/>
      <c r="D46" s="519"/>
      <c r="E46" s="526"/>
      <c r="F46" s="437">
        <f>'第１－３明細'!C36</f>
        <v>0</v>
      </c>
      <c r="G46" s="441" t="s">
        <v>13</v>
      </c>
      <c r="H46" s="442">
        <f>'第１－３明細'!D36</f>
        <v>0</v>
      </c>
      <c r="I46" s="443">
        <f>'第１－３明細'!E36</f>
        <v>0</v>
      </c>
      <c r="J46" s="26"/>
      <c r="K46" s="11"/>
      <c r="N46" s="143" t="s">
        <v>54</v>
      </c>
    </row>
    <row r="47" spans="1:14" ht="20.25" customHeight="1">
      <c r="A47" s="505" t="s">
        <v>64</v>
      </c>
      <c r="B47" s="506"/>
      <c r="C47" s="506"/>
      <c r="D47" s="506"/>
      <c r="E47" s="506"/>
      <c r="F47" s="506"/>
      <c r="G47" s="507"/>
      <c r="H47" s="472">
        <f>SUM(H34,H36,H39,H41,H43,H45)</f>
        <v>0</v>
      </c>
      <c r="I47" s="781">
        <f>ROUNDDOWN((SUM(I34,I36,I39,I41,I43,I45)),-3)</f>
        <v>0</v>
      </c>
      <c r="J47" s="28"/>
      <c r="K47" s="11"/>
      <c r="N47" s="143" t="s">
        <v>55</v>
      </c>
    </row>
    <row r="48" spans="1:14" ht="20.25" customHeight="1">
      <c r="A48" s="498"/>
      <c r="B48" s="499"/>
      <c r="C48" s="499"/>
      <c r="D48" s="499"/>
      <c r="E48" s="499"/>
      <c r="F48" s="499"/>
      <c r="G48" s="508"/>
      <c r="H48" s="780">
        <f>SUM(H35,H37,H40,H42,H44,H46)</f>
        <v>0</v>
      </c>
      <c r="I48" s="276">
        <f>ROUNDDOWN((SUM(I35,I37,I40,I42,I44,I46)),-3)</f>
        <v>0</v>
      </c>
      <c r="J48" s="26"/>
      <c r="K48" s="11"/>
      <c r="N48" s="8" t="s">
        <v>56</v>
      </c>
    </row>
    <row r="49" spans="1:14" ht="36.75" customHeight="1">
      <c r="A49" s="495" t="s">
        <v>292</v>
      </c>
      <c r="B49" s="496"/>
      <c r="C49" s="496"/>
      <c r="D49" s="496"/>
      <c r="E49" s="496"/>
      <c r="F49" s="496"/>
      <c r="G49" s="496"/>
      <c r="H49" s="518"/>
      <c r="I49" s="496"/>
      <c r="J49" s="497"/>
      <c r="K49" s="11"/>
      <c r="N49" s="143" t="s">
        <v>57</v>
      </c>
    </row>
    <row r="50" spans="1:14" ht="20.25" customHeight="1">
      <c r="A50" s="20"/>
      <c r="B50" s="518" t="s">
        <v>527</v>
      </c>
      <c r="C50" s="518"/>
      <c r="D50" s="518"/>
      <c r="E50" s="518"/>
      <c r="F50" s="475">
        <f>'様式１－２明細 (p2)'!J72</f>
        <v>0</v>
      </c>
      <c r="G50" s="467" t="str">
        <f>IF(F50&gt;0,"日","")</f>
        <v/>
      </c>
      <c r="H50" s="476">
        <f>F50*4000</f>
        <v>0</v>
      </c>
      <c r="I50" s="474">
        <f>H50</f>
        <v>0</v>
      </c>
      <c r="J50" s="37"/>
      <c r="K50" s="11"/>
      <c r="N50" s="9" t="s">
        <v>58</v>
      </c>
    </row>
    <row r="51" spans="1:14" ht="20.25" customHeight="1">
      <c r="A51" s="18"/>
      <c r="B51" s="519"/>
      <c r="C51" s="519"/>
      <c r="D51" s="519"/>
      <c r="E51" s="519"/>
      <c r="F51" s="439">
        <f>'様式１－２明細 (p2)'!J73</f>
        <v>0</v>
      </c>
      <c r="G51" s="440" t="s">
        <v>526</v>
      </c>
      <c r="H51" s="277">
        <f>F51*4000</f>
        <v>0</v>
      </c>
      <c r="I51" s="278">
        <f>H51</f>
        <v>0</v>
      </c>
      <c r="J51" s="25" t="s">
        <v>69</v>
      </c>
      <c r="K51" s="11"/>
      <c r="N51" s="143" t="s">
        <v>59</v>
      </c>
    </row>
    <row r="52" spans="1:14" ht="20.25" customHeight="1">
      <c r="A52" s="505" t="s">
        <v>64</v>
      </c>
      <c r="B52" s="506"/>
      <c r="C52" s="506"/>
      <c r="D52" s="506"/>
      <c r="E52" s="506"/>
      <c r="F52" s="506"/>
      <c r="G52" s="507"/>
      <c r="H52" s="477">
        <f>H50</f>
        <v>0</v>
      </c>
      <c r="I52" s="478">
        <f>I50</f>
        <v>0</v>
      </c>
      <c r="J52" s="28"/>
      <c r="K52" s="11"/>
      <c r="N52" s="9" t="s">
        <v>60</v>
      </c>
    </row>
    <row r="53" spans="1:14" ht="20.25" customHeight="1">
      <c r="A53" s="498"/>
      <c r="B53" s="499"/>
      <c r="C53" s="499"/>
      <c r="D53" s="499"/>
      <c r="E53" s="499"/>
      <c r="F53" s="499"/>
      <c r="G53" s="508"/>
      <c r="H53" s="276">
        <f>H51</f>
        <v>0</v>
      </c>
      <c r="I53" s="276">
        <f>ROUNDDOWN(I51,-3)</f>
        <v>0</v>
      </c>
      <c r="J53" s="26"/>
      <c r="K53" s="11"/>
      <c r="N53" s="29" t="s">
        <v>128</v>
      </c>
    </row>
    <row r="54" spans="1:14" ht="20.25" customHeight="1">
      <c r="A54" s="512" t="s">
        <v>5</v>
      </c>
      <c r="B54" s="513"/>
      <c r="C54" s="513"/>
      <c r="D54" s="513"/>
      <c r="E54" s="513"/>
      <c r="F54" s="513"/>
      <c r="G54" s="514"/>
      <c r="H54" s="478">
        <f>SUM(H25,H30,H47,H52)</f>
        <v>0</v>
      </c>
      <c r="I54" s="478">
        <f>SUM(I25,I30,I47,I52)</f>
        <v>0</v>
      </c>
      <c r="J54" s="28"/>
      <c r="K54" s="11"/>
      <c r="N54" s="29" t="s">
        <v>129</v>
      </c>
    </row>
    <row r="55" spans="1:14" ht="20.25" customHeight="1">
      <c r="A55" s="515"/>
      <c r="B55" s="516"/>
      <c r="C55" s="516"/>
      <c r="D55" s="516"/>
      <c r="E55" s="516"/>
      <c r="F55" s="516"/>
      <c r="G55" s="517"/>
      <c r="H55" s="276" t="str">
        <f>IF(SUM(H26,H31,H48,H53)=0,"0",(SUM(H26,H31,H48,H53)))</f>
        <v>0</v>
      </c>
      <c r="I55" s="276" t="str">
        <f>IF(SUM(I26,I31,I48,I53)=0,"0",SUM(I26,I31,I48,I53))</f>
        <v>0</v>
      </c>
      <c r="J55" s="26"/>
      <c r="K55" s="11"/>
    </row>
    <row r="56" spans="1:14" ht="40.5" customHeight="1">
      <c r="A56" s="14"/>
      <c r="B56" s="511" t="s">
        <v>531</v>
      </c>
      <c r="C56" s="511"/>
      <c r="D56" s="511"/>
      <c r="E56" s="511"/>
      <c r="F56" s="511"/>
      <c r="G56" s="511"/>
      <c r="H56" s="511"/>
      <c r="I56" s="511"/>
      <c r="J56" s="511"/>
      <c r="K56" s="11"/>
    </row>
  </sheetData>
  <sheetProtection selectLockedCells="1"/>
  <mergeCells count="46">
    <mergeCell ref="A1:D1"/>
    <mergeCell ref="A32:J32"/>
    <mergeCell ref="B33:J33"/>
    <mergeCell ref="C43:E44"/>
    <mergeCell ref="B45:E46"/>
    <mergeCell ref="B38:J38"/>
    <mergeCell ref="A44:B44"/>
    <mergeCell ref="A42:B42"/>
    <mergeCell ref="A40:B40"/>
    <mergeCell ref="C39:E40"/>
    <mergeCell ref="C41:E42"/>
    <mergeCell ref="D2:H2"/>
    <mergeCell ref="B21:G22"/>
    <mergeCell ref="B28:E29"/>
    <mergeCell ref="C8:E9"/>
    <mergeCell ref="C10:E11"/>
    <mergeCell ref="C19:E20"/>
    <mergeCell ref="A25:G26"/>
    <mergeCell ref="A23:E24"/>
    <mergeCell ref="B56:J56"/>
    <mergeCell ref="A47:G48"/>
    <mergeCell ref="A52:G53"/>
    <mergeCell ref="A54:G55"/>
    <mergeCell ref="A49:J49"/>
    <mergeCell ref="B50:E51"/>
    <mergeCell ref="A30:G31"/>
    <mergeCell ref="C34:E35"/>
    <mergeCell ref="C36:E37"/>
    <mergeCell ref="A37:B37"/>
    <mergeCell ref="A35:B35"/>
    <mergeCell ref="I3:J3"/>
    <mergeCell ref="A6:J6"/>
    <mergeCell ref="B7:J7"/>
    <mergeCell ref="B14:J14"/>
    <mergeCell ref="A27:J27"/>
    <mergeCell ref="A16:B16"/>
    <mergeCell ref="A18:B18"/>
    <mergeCell ref="A20:B20"/>
    <mergeCell ref="A5:E5"/>
    <mergeCell ref="F5:G5"/>
    <mergeCell ref="A9:B9"/>
    <mergeCell ref="A11:B11"/>
    <mergeCell ref="A13:B13"/>
    <mergeCell ref="C12:E13"/>
    <mergeCell ref="C15:E16"/>
    <mergeCell ref="C17:E18"/>
  </mergeCells>
  <phoneticPr fontId="2"/>
  <dataValidations count="2">
    <dataValidation type="list" allowBlank="1" showInputMessage="1" showErrorMessage="1" sqref="D2" xr:uid="{00000000-0002-0000-0100-000000000000}">
      <formula1>$M$7:$M$11</formula1>
    </dataValidation>
    <dataValidation type="whole" allowBlank="1" showInputMessage="1" showErrorMessage="1" sqref="I42" xr:uid="{77233F8A-1320-4ED9-94B6-4F46B116FA0A}">
      <formula1>0</formula1>
      <formula2>1500000</formula2>
    </dataValidation>
  </dataValidations>
  <printOptions horizontalCentered="1"/>
  <pageMargins left="0.7" right="0.43" top="0.75" bottom="0.75" header="0.3" footer="0.3"/>
  <pageSetup paperSize="9" scale="61" fitToWidth="0" orientation="portrait" r:id="rId1"/>
  <ignoredErrors>
    <ignoredError sqref="H53" unlocked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K207"/>
  <sheetViews>
    <sheetView view="pageBreakPreview" topLeftCell="D1" zoomScale="75" zoomScaleNormal="70" zoomScaleSheetLayoutView="75" workbookViewId="0">
      <pane ySplit="7" topLeftCell="A50" activePane="bottomLeft" state="frozen"/>
      <selection activeCell="F10" sqref="F10"/>
      <selection pane="bottomLeft" activeCell="AC76" sqref="AC76"/>
    </sheetView>
  </sheetViews>
  <sheetFormatPr defaultColWidth="9" defaultRowHeight="13.2"/>
  <cols>
    <col min="1" max="1" width="16.77734375" style="69" customWidth="1"/>
    <col min="2" max="3" width="14.77734375" style="69" customWidth="1"/>
    <col min="4" max="4" width="6.77734375" style="70" customWidth="1"/>
    <col min="5" max="5" width="7.77734375" style="70" customWidth="1"/>
    <col min="6" max="7" width="6.21875" style="70" customWidth="1"/>
    <col min="8" max="8" width="7.6640625" style="70" customWidth="1"/>
    <col min="9" max="13" width="6.77734375" style="70" customWidth="1"/>
    <col min="14" max="14" width="6.77734375" style="69" customWidth="1"/>
    <col min="15" max="18" width="12.77734375" style="69" customWidth="1"/>
    <col min="19" max="19" width="8.109375" style="70" hidden="1" customWidth="1"/>
    <col min="20" max="20" width="10" style="69" hidden="1" customWidth="1"/>
    <col min="21" max="21" width="6.77734375" style="69" customWidth="1"/>
    <col min="22" max="22" width="12.77734375" style="69" customWidth="1"/>
    <col min="23" max="23" width="9" style="69"/>
    <col min="24" max="24" width="5.33203125" style="69" customWidth="1"/>
    <col min="25" max="26" width="8.21875" style="69" customWidth="1"/>
    <col min="27" max="27" width="15" style="69" customWidth="1"/>
    <col min="28" max="28" width="10.5546875" style="69" customWidth="1"/>
    <col min="29" max="16384" width="9" style="69"/>
  </cols>
  <sheetData>
    <row r="1" spans="1:37" ht="21" customHeight="1">
      <c r="A1" s="554" t="s">
        <v>278</v>
      </c>
      <c r="B1" s="555"/>
      <c r="C1" s="65"/>
      <c r="D1" s="65"/>
      <c r="E1" s="65"/>
      <c r="F1" s="65"/>
      <c r="G1" s="65"/>
      <c r="H1" s="65"/>
      <c r="I1" s="66"/>
      <c r="J1" s="67"/>
      <c r="K1" s="66"/>
      <c r="L1" s="66"/>
      <c r="M1" s="66"/>
      <c r="N1" s="67"/>
      <c r="O1" s="68"/>
      <c r="P1" s="68"/>
      <c r="Q1" s="68"/>
      <c r="R1" s="68"/>
      <c r="S1" s="66"/>
      <c r="T1" s="68"/>
      <c r="U1" s="68"/>
      <c r="V1" s="68"/>
      <c r="W1" s="68"/>
      <c r="X1" s="68"/>
      <c r="Y1" s="68"/>
      <c r="Z1" s="68"/>
    </row>
    <row r="2" spans="1:37" ht="45.75" customHeight="1">
      <c r="A2" s="68"/>
      <c r="B2" s="559" t="str">
        <f>'様式１－１計画書'!D2</f>
        <v xml:space="preserve">林業基金事業実施計画書 </v>
      </c>
      <c r="C2" s="559"/>
      <c r="D2" s="559"/>
      <c r="E2" s="559"/>
      <c r="F2" s="559"/>
      <c r="G2" s="559"/>
      <c r="H2" s="559"/>
      <c r="I2" s="559"/>
      <c r="J2" s="149" t="s">
        <v>70</v>
      </c>
      <c r="K2" s="66"/>
      <c r="L2" s="66"/>
      <c r="M2" s="68"/>
      <c r="N2" s="67"/>
      <c r="O2" s="68"/>
      <c r="P2" s="68"/>
      <c r="Q2" s="68"/>
      <c r="R2" s="68"/>
      <c r="S2" s="66"/>
      <c r="T2" s="68"/>
      <c r="U2" s="68"/>
      <c r="V2" s="68"/>
      <c r="W2" s="68"/>
      <c r="X2" s="68"/>
      <c r="Y2" s="68"/>
      <c r="Z2" s="68"/>
    </row>
    <row r="3" spans="1:37" ht="16.2">
      <c r="A3" s="68"/>
      <c r="B3" s="68"/>
      <c r="C3" s="68"/>
      <c r="D3" s="66"/>
      <c r="E3" s="66"/>
      <c r="F3" s="66"/>
      <c r="G3" s="66"/>
      <c r="H3" s="66"/>
      <c r="I3" s="66"/>
      <c r="J3" s="66"/>
      <c r="K3" s="66"/>
      <c r="L3" s="66"/>
      <c r="M3" s="66"/>
      <c r="N3" s="68"/>
      <c r="O3" s="68"/>
      <c r="P3" s="68"/>
      <c r="Q3" s="68"/>
      <c r="R3" s="68"/>
      <c r="S3" s="66"/>
      <c r="T3" s="148" t="s">
        <v>71</v>
      </c>
      <c r="U3" s="148"/>
      <c r="V3" s="148" t="s">
        <v>71</v>
      </c>
      <c r="W3" s="68"/>
      <c r="X3" s="68"/>
      <c r="Y3" s="68"/>
      <c r="Z3" s="68"/>
    </row>
    <row r="4" spans="1:37" s="70" customFormat="1" ht="30" customHeight="1">
      <c r="A4" s="556" t="s">
        <v>122</v>
      </c>
      <c r="B4" s="556" t="s">
        <v>72</v>
      </c>
      <c r="C4" s="540" t="s">
        <v>123</v>
      </c>
      <c r="D4" s="541" t="s">
        <v>73</v>
      </c>
      <c r="E4" s="544" t="s">
        <v>74</v>
      </c>
      <c r="F4" s="550"/>
      <c r="G4" s="550"/>
      <c r="H4" s="531"/>
      <c r="I4" s="562" t="s">
        <v>75</v>
      </c>
      <c r="J4" s="563"/>
      <c r="K4" s="563"/>
      <c r="L4" s="563"/>
      <c r="M4" s="564"/>
      <c r="N4" s="534" t="s">
        <v>338</v>
      </c>
      <c r="O4" s="535"/>
      <c r="P4" s="535"/>
      <c r="Q4" s="535"/>
      <c r="R4" s="535"/>
      <c r="S4" s="535"/>
      <c r="T4" s="535"/>
      <c r="U4" s="535"/>
      <c r="V4" s="536"/>
      <c r="W4" s="66"/>
      <c r="X4" s="66"/>
      <c r="Y4" s="66"/>
      <c r="Z4" s="66"/>
    </row>
    <row r="5" spans="1:37" s="70" customFormat="1" ht="15" customHeight="1">
      <c r="A5" s="556"/>
      <c r="B5" s="556"/>
      <c r="C5" s="538"/>
      <c r="D5" s="542"/>
      <c r="E5" s="537" t="s">
        <v>124</v>
      </c>
      <c r="F5" s="230"/>
      <c r="G5" s="551" t="s">
        <v>532</v>
      </c>
      <c r="H5" s="540" t="s">
        <v>125</v>
      </c>
      <c r="I5" s="540" t="s">
        <v>126</v>
      </c>
      <c r="J5" s="540" t="s">
        <v>76</v>
      </c>
      <c r="K5" s="541" t="s">
        <v>77</v>
      </c>
      <c r="L5" s="541" t="s">
        <v>78</v>
      </c>
      <c r="M5" s="541" t="s">
        <v>79</v>
      </c>
      <c r="N5" s="544" t="s">
        <v>282</v>
      </c>
      <c r="O5" s="545"/>
      <c r="P5" s="546"/>
      <c r="Q5" s="530" t="s">
        <v>283</v>
      </c>
      <c r="R5" s="531"/>
      <c r="S5" s="530" t="s">
        <v>284</v>
      </c>
      <c r="T5" s="531"/>
      <c r="U5" s="530" t="s">
        <v>488</v>
      </c>
      <c r="V5" s="531"/>
      <c r="W5" s="66"/>
      <c r="X5" s="66"/>
      <c r="Y5" s="66"/>
      <c r="Z5" s="66"/>
    </row>
    <row r="6" spans="1:37" s="70" customFormat="1" ht="42" customHeight="1">
      <c r="A6" s="556"/>
      <c r="B6" s="556"/>
      <c r="C6" s="557"/>
      <c r="D6" s="538"/>
      <c r="E6" s="538"/>
      <c r="F6" s="560" t="s">
        <v>127</v>
      </c>
      <c r="G6" s="552"/>
      <c r="H6" s="538"/>
      <c r="I6" s="538"/>
      <c r="J6" s="538"/>
      <c r="K6" s="542"/>
      <c r="L6" s="542"/>
      <c r="M6" s="542"/>
      <c r="N6" s="547"/>
      <c r="O6" s="548"/>
      <c r="P6" s="549"/>
      <c r="Q6" s="532"/>
      <c r="R6" s="533"/>
      <c r="S6" s="532"/>
      <c r="T6" s="533"/>
      <c r="U6" s="532"/>
      <c r="V6" s="533"/>
      <c r="W6" s="66"/>
      <c r="X6" s="66"/>
      <c r="Y6" s="66"/>
      <c r="Z6" s="66"/>
    </row>
    <row r="7" spans="1:37" s="70" customFormat="1" ht="82.5" customHeight="1">
      <c r="A7" s="556"/>
      <c r="B7" s="556"/>
      <c r="C7" s="558"/>
      <c r="D7" s="539"/>
      <c r="E7" s="539"/>
      <c r="F7" s="561"/>
      <c r="G7" s="553"/>
      <c r="H7" s="539"/>
      <c r="I7" s="539"/>
      <c r="J7" s="539"/>
      <c r="K7" s="543"/>
      <c r="L7" s="543"/>
      <c r="M7" s="543"/>
      <c r="N7" s="150" t="s">
        <v>80</v>
      </c>
      <c r="O7" s="151" t="s">
        <v>81</v>
      </c>
      <c r="P7" s="151" t="s">
        <v>82</v>
      </c>
      <c r="Q7" s="151" t="s">
        <v>81</v>
      </c>
      <c r="R7" s="425" t="s">
        <v>82</v>
      </c>
      <c r="S7" s="150" t="s">
        <v>83</v>
      </c>
      <c r="T7" s="151" t="s">
        <v>82</v>
      </c>
      <c r="U7" s="150" t="s">
        <v>83</v>
      </c>
      <c r="V7" s="151" t="s">
        <v>82</v>
      </c>
      <c r="W7" s="66"/>
      <c r="X7" s="66"/>
      <c r="Y7" s="66"/>
      <c r="Z7" s="66"/>
    </row>
    <row r="8" spans="1:37" s="226" customFormat="1" ht="23.25" customHeight="1">
      <c r="A8" s="415">
        <f>A9</f>
        <v>0</v>
      </c>
      <c r="B8" s="416">
        <f t="shared" ref="B8:C22" si="0">B9</f>
        <v>0</v>
      </c>
      <c r="C8" s="416">
        <f t="shared" si="0"/>
        <v>0</v>
      </c>
      <c r="D8" s="426">
        <f t="shared" ref="D8" si="1">DATEDIF(B8,C8,"y")</f>
        <v>0</v>
      </c>
      <c r="E8" s="417">
        <f>E9</f>
        <v>0</v>
      </c>
      <c r="F8" s="417">
        <f t="shared" ref="F8:G22" si="2">F9</f>
        <v>0</v>
      </c>
      <c r="G8" s="417">
        <f t="shared" si="2"/>
        <v>0</v>
      </c>
      <c r="H8" s="426">
        <f>E8-G8</f>
        <v>0</v>
      </c>
      <c r="I8" s="417">
        <f>I9</f>
        <v>0</v>
      </c>
      <c r="J8" s="417">
        <f t="shared" ref="J8:O22" si="3">J9</f>
        <v>0</v>
      </c>
      <c r="K8" s="417">
        <f t="shared" si="3"/>
        <v>0</v>
      </c>
      <c r="L8" s="417">
        <f t="shared" si="3"/>
        <v>0</v>
      </c>
      <c r="M8" s="417">
        <f t="shared" si="3"/>
        <v>0</v>
      </c>
      <c r="N8" s="417">
        <f>N9</f>
        <v>0</v>
      </c>
      <c r="O8" s="418">
        <f>O9</f>
        <v>0</v>
      </c>
      <c r="P8" s="427">
        <f>IF(O8/2&gt;100000,100000,O8/2)</f>
        <v>0</v>
      </c>
      <c r="Q8" s="421">
        <f>Q9</f>
        <v>0</v>
      </c>
      <c r="R8" s="418">
        <f>IF(Q8/2&gt;120000,120000,Q8/2)</f>
        <v>0</v>
      </c>
      <c r="S8" s="423"/>
      <c r="T8" s="419">
        <f>S8*5000</f>
        <v>0</v>
      </c>
      <c r="U8" s="420">
        <f>U9</f>
        <v>0</v>
      </c>
      <c r="V8" s="428">
        <f t="shared" ref="V8" si="4">U8*5000</f>
        <v>0</v>
      </c>
      <c r="W8" s="225"/>
      <c r="X8" s="453" t="str">
        <f>IF(N8="1年目",4,(IF(N8="2年目",5,(IF(N8="3年目",6,"")))))</f>
        <v/>
      </c>
      <c r="Y8" s="453">
        <f>O8</f>
        <v>0</v>
      </c>
      <c r="Z8" s="453">
        <f>P8</f>
        <v>0</v>
      </c>
      <c r="AA8" s="226" t="str">
        <f t="shared" ref="AA8:AA39" si="5">IF(F8&lt;5,"有給注意","")</f>
        <v>有給注意</v>
      </c>
      <c r="AB8" s="55" t="s">
        <v>10</v>
      </c>
      <c r="AC8" s="227" t="e">
        <f>IF((AD8+AE8+AF8+AG8+AH8+AI8)&lt;6,"否","適")</f>
        <v>#DIV/0!</v>
      </c>
      <c r="AD8" s="226" t="e">
        <f t="shared" ref="AD8:AD39" si="6">IF((H8/E8)*100&lt;80,0,1)</f>
        <v>#DIV/0!</v>
      </c>
      <c r="AE8" s="226">
        <f t="shared" ref="AE8:AE39" si="7">IF(I8="加入",1,0)</f>
        <v>0</v>
      </c>
      <c r="AF8" s="226">
        <f t="shared" ref="AF8:AF39" si="8">IF(J8="加入",1,0)</f>
        <v>0</v>
      </c>
      <c r="AG8" s="226">
        <f t="shared" ref="AG8:AG39" si="9">IF(K8="加入",1,0)</f>
        <v>0</v>
      </c>
      <c r="AH8" s="226">
        <f t="shared" ref="AH8:AH39" si="10">IF(L8="加入",1,0)</f>
        <v>0</v>
      </c>
      <c r="AI8" s="226">
        <f t="shared" ref="AI8:AI39" si="11">IF(M8="加入",1,0)</f>
        <v>0</v>
      </c>
    </row>
    <row r="9" spans="1:37" s="72" customFormat="1" ht="23.25" customHeight="1">
      <c r="A9" s="153"/>
      <c r="B9" s="154"/>
      <c r="C9" s="154"/>
      <c r="D9" s="282">
        <f>DATEDIF(B9,C9,"y")</f>
        <v>0</v>
      </c>
      <c r="E9" s="259"/>
      <c r="F9" s="259"/>
      <c r="G9" s="259"/>
      <c r="H9" s="279">
        <f t="shared" ref="H9:H10" si="12">E9-G9</f>
        <v>0</v>
      </c>
      <c r="I9" s="261"/>
      <c r="J9" s="261"/>
      <c r="K9" s="261"/>
      <c r="L9" s="261"/>
      <c r="M9" s="261"/>
      <c r="N9" s="262"/>
      <c r="O9" s="263"/>
      <c r="P9" s="281">
        <f>IF(O9/2&gt;100000,100000,O9/2)</f>
        <v>0</v>
      </c>
      <c r="Q9" s="422"/>
      <c r="R9" s="263">
        <f>IF(Q9/2&gt;120000,120000,Q9/2)</f>
        <v>0</v>
      </c>
      <c r="S9" s="424"/>
      <c r="T9" s="264"/>
      <c r="U9" s="265"/>
      <c r="V9" s="286">
        <f>U9*5000</f>
        <v>0</v>
      </c>
      <c r="W9" s="71"/>
      <c r="X9" s="453" t="str">
        <f>IF(N9="1年目",1,(IF(N9="2年目",2,(IF(N9="3年目",3,"")))))</f>
        <v/>
      </c>
      <c r="Y9" s="453">
        <f>O9</f>
        <v>0</v>
      </c>
      <c r="Z9" s="453">
        <f>P9</f>
        <v>0</v>
      </c>
      <c r="AA9" s="226" t="str">
        <f t="shared" si="5"/>
        <v>有給注意</v>
      </c>
      <c r="AB9" s="221" t="s">
        <v>11</v>
      </c>
      <c r="AC9" s="210" t="e">
        <f>IF((AD9+AE9+AF9+AG9+AH9+AI9)&lt;6,"否","適")</f>
        <v>#DIV/0!</v>
      </c>
      <c r="AD9" s="228" t="e">
        <f t="shared" si="6"/>
        <v>#DIV/0!</v>
      </c>
      <c r="AE9" s="228">
        <f t="shared" si="7"/>
        <v>0</v>
      </c>
      <c r="AF9" s="228">
        <f t="shared" si="8"/>
        <v>0</v>
      </c>
      <c r="AG9" s="228">
        <f t="shared" si="9"/>
        <v>0</v>
      </c>
      <c r="AH9" s="228">
        <f t="shared" si="10"/>
        <v>0</v>
      </c>
      <c r="AI9" s="228">
        <f t="shared" si="11"/>
        <v>0</v>
      </c>
      <c r="AJ9" s="228"/>
      <c r="AK9" s="228"/>
    </row>
    <row r="10" spans="1:37" s="226" customFormat="1" ht="23.25" customHeight="1">
      <c r="A10" s="415">
        <f t="shared" ref="A10" si="13">A11</f>
        <v>0</v>
      </c>
      <c r="B10" s="416">
        <f t="shared" si="0"/>
        <v>0</v>
      </c>
      <c r="C10" s="416">
        <f t="shared" si="0"/>
        <v>0</v>
      </c>
      <c r="D10" s="426">
        <f t="shared" ref="D10:D67" si="14">DATEDIF(B10,C10,"y")</f>
        <v>0</v>
      </c>
      <c r="E10" s="417">
        <f t="shared" ref="E10" si="15">E11</f>
        <v>0</v>
      </c>
      <c r="F10" s="417">
        <f t="shared" si="2"/>
        <v>0</v>
      </c>
      <c r="G10" s="417">
        <f t="shared" si="2"/>
        <v>0</v>
      </c>
      <c r="H10" s="426">
        <f t="shared" si="12"/>
        <v>0</v>
      </c>
      <c r="I10" s="417">
        <f t="shared" ref="I10" si="16">I11</f>
        <v>0</v>
      </c>
      <c r="J10" s="417">
        <f t="shared" si="3"/>
        <v>0</v>
      </c>
      <c r="K10" s="417">
        <f t="shared" si="3"/>
        <v>0</v>
      </c>
      <c r="L10" s="417">
        <f t="shared" si="3"/>
        <v>0</v>
      </c>
      <c r="M10" s="417">
        <f t="shared" si="3"/>
        <v>0</v>
      </c>
      <c r="N10" s="417">
        <f t="shared" si="3"/>
        <v>0</v>
      </c>
      <c r="O10" s="418">
        <f t="shared" si="3"/>
        <v>0</v>
      </c>
      <c r="P10" s="427">
        <f t="shared" ref="P10:P71" si="17">IF(O10/2&gt;100000,100000,O10/2)</f>
        <v>0</v>
      </c>
      <c r="Q10" s="421">
        <f t="shared" ref="Q10" si="18">Q11</f>
        <v>0</v>
      </c>
      <c r="R10" s="418">
        <f t="shared" ref="R10:R71" si="19">IF(Q10/2&gt;120000,120000,Q10/2)</f>
        <v>0</v>
      </c>
      <c r="S10" s="423"/>
      <c r="T10" s="419">
        <f t="shared" ref="T10" si="20">S10*5000</f>
        <v>0</v>
      </c>
      <c r="U10" s="420">
        <f t="shared" ref="U10" si="21">U11</f>
        <v>0</v>
      </c>
      <c r="V10" s="428">
        <f t="shared" ref="V10:V67" si="22">U10*5000</f>
        <v>0</v>
      </c>
      <c r="W10" s="225"/>
      <c r="X10" s="453" t="str">
        <f t="shared" ref="X10" si="23">IF(N10="1年目",4,(IF(N10="2年目",5,(IF(N10="3年目",6,"")))))</f>
        <v/>
      </c>
      <c r="Y10" s="453">
        <f t="shared" ref="Y10:Y71" si="24">O10</f>
        <v>0</v>
      </c>
      <c r="Z10" s="453">
        <f t="shared" ref="Z10:Z71" si="25">P10</f>
        <v>0</v>
      </c>
      <c r="AA10" s="226" t="str">
        <f t="shared" si="5"/>
        <v>有給注意</v>
      </c>
      <c r="AB10" s="55" t="s">
        <v>12</v>
      </c>
      <c r="AC10" s="227" t="e">
        <f>IF((AD10+AE10+AF10+AG10+AH10+AI10)&lt;6,"否","適")</f>
        <v>#DIV/0!</v>
      </c>
      <c r="AD10" s="226" t="e">
        <f t="shared" si="6"/>
        <v>#DIV/0!</v>
      </c>
      <c r="AE10" s="226">
        <f t="shared" si="7"/>
        <v>0</v>
      </c>
      <c r="AF10" s="226">
        <f t="shared" si="8"/>
        <v>0</v>
      </c>
      <c r="AG10" s="226">
        <f t="shared" si="9"/>
        <v>0</v>
      </c>
      <c r="AH10" s="226">
        <f t="shared" si="10"/>
        <v>0</v>
      </c>
      <c r="AI10" s="226">
        <f t="shared" si="11"/>
        <v>0</v>
      </c>
    </row>
    <row r="11" spans="1:37" s="72" customFormat="1" ht="23.25" customHeight="1">
      <c r="A11" s="153"/>
      <c r="B11" s="154"/>
      <c r="C11" s="154"/>
      <c r="D11" s="282">
        <f t="shared" si="14"/>
        <v>0</v>
      </c>
      <c r="E11" s="259"/>
      <c r="F11" s="259"/>
      <c r="G11" s="259"/>
      <c r="H11" s="279">
        <f t="shared" ref="H11:H67" si="26">E11-G11</f>
        <v>0</v>
      </c>
      <c r="I11" s="261"/>
      <c r="J11" s="261"/>
      <c r="K11" s="261"/>
      <c r="L11" s="261"/>
      <c r="M11" s="261"/>
      <c r="N11" s="262"/>
      <c r="O11" s="263"/>
      <c r="P11" s="281">
        <f t="shared" si="17"/>
        <v>0</v>
      </c>
      <c r="Q11" s="422"/>
      <c r="R11" s="263">
        <f t="shared" si="19"/>
        <v>0</v>
      </c>
      <c r="S11" s="424"/>
      <c r="T11" s="264"/>
      <c r="U11" s="265"/>
      <c r="V11" s="286">
        <f t="shared" si="22"/>
        <v>0</v>
      </c>
      <c r="W11" s="71"/>
      <c r="X11" s="453" t="str">
        <f t="shared" ref="X11" si="27">IF(N11="1年目",1,(IF(N11="2年目",2,(IF(N11="3年目",3,"")))))</f>
        <v/>
      </c>
      <c r="Y11" s="453">
        <f t="shared" si="24"/>
        <v>0</v>
      </c>
      <c r="Z11" s="453">
        <f t="shared" si="25"/>
        <v>0</v>
      </c>
      <c r="AA11" s="226" t="str">
        <f t="shared" si="5"/>
        <v>有給注意</v>
      </c>
      <c r="AB11" s="3" t="s">
        <v>9</v>
      </c>
      <c r="AC11" s="210" t="e">
        <f t="shared" ref="AC11:AC57" si="28">IF((AD11+AE11+AF11+AG11+AH11+AI11)&lt;6,"否","適")</f>
        <v>#DIV/0!</v>
      </c>
      <c r="AD11" s="228" t="e">
        <f t="shared" si="6"/>
        <v>#DIV/0!</v>
      </c>
      <c r="AE11" s="228">
        <f t="shared" si="7"/>
        <v>0</v>
      </c>
      <c r="AF11" s="228">
        <f t="shared" si="8"/>
        <v>0</v>
      </c>
      <c r="AG11" s="228">
        <f t="shared" si="9"/>
        <v>0</v>
      </c>
      <c r="AH11" s="228">
        <f t="shared" si="10"/>
        <v>0</v>
      </c>
      <c r="AI11" s="228">
        <f t="shared" si="11"/>
        <v>0</v>
      </c>
      <c r="AJ11" s="228"/>
      <c r="AK11" s="228"/>
    </row>
    <row r="12" spans="1:37" s="226" customFormat="1" ht="23.25" customHeight="1">
      <c r="A12" s="415">
        <f t="shared" ref="A12" si="29">A13</f>
        <v>0</v>
      </c>
      <c r="B12" s="416">
        <f t="shared" si="0"/>
        <v>0</v>
      </c>
      <c r="C12" s="416">
        <f t="shared" si="0"/>
        <v>0</v>
      </c>
      <c r="D12" s="426">
        <f t="shared" si="14"/>
        <v>0</v>
      </c>
      <c r="E12" s="417">
        <f t="shared" ref="E12" si="30">E13</f>
        <v>0</v>
      </c>
      <c r="F12" s="417">
        <f t="shared" si="2"/>
        <v>0</v>
      </c>
      <c r="G12" s="417">
        <f t="shared" si="2"/>
        <v>0</v>
      </c>
      <c r="H12" s="426">
        <f t="shared" si="26"/>
        <v>0</v>
      </c>
      <c r="I12" s="417">
        <f t="shared" ref="I12" si="31">I13</f>
        <v>0</v>
      </c>
      <c r="J12" s="417">
        <f t="shared" si="3"/>
        <v>0</v>
      </c>
      <c r="K12" s="417">
        <f t="shared" si="3"/>
        <v>0</v>
      </c>
      <c r="L12" s="417">
        <f t="shared" si="3"/>
        <v>0</v>
      </c>
      <c r="M12" s="417">
        <f t="shared" si="3"/>
        <v>0</v>
      </c>
      <c r="N12" s="417">
        <f t="shared" si="3"/>
        <v>0</v>
      </c>
      <c r="O12" s="418">
        <f t="shared" si="3"/>
        <v>0</v>
      </c>
      <c r="P12" s="427">
        <f t="shared" si="17"/>
        <v>0</v>
      </c>
      <c r="Q12" s="421">
        <f t="shared" ref="Q12" si="32">Q13</f>
        <v>0</v>
      </c>
      <c r="R12" s="418">
        <f t="shared" si="19"/>
        <v>0</v>
      </c>
      <c r="S12" s="423"/>
      <c r="T12" s="419">
        <f t="shared" ref="T12" si="33">S12*5000</f>
        <v>0</v>
      </c>
      <c r="U12" s="420">
        <f t="shared" ref="U12" si="34">U13</f>
        <v>0</v>
      </c>
      <c r="V12" s="428">
        <f t="shared" si="22"/>
        <v>0</v>
      </c>
      <c r="W12" s="225"/>
      <c r="X12" s="453" t="str">
        <f t="shared" ref="X12" si="35">IF(N12="1年目",4,(IF(N12="2年目",5,(IF(N12="3年目",6,"")))))</f>
        <v/>
      </c>
      <c r="Y12" s="453">
        <f t="shared" si="24"/>
        <v>0</v>
      </c>
      <c r="Z12" s="453">
        <f t="shared" si="25"/>
        <v>0</v>
      </c>
      <c r="AA12" s="226" t="str">
        <f t="shared" si="5"/>
        <v>有給注意</v>
      </c>
      <c r="AB12" s="221"/>
      <c r="AC12" s="227" t="e">
        <f>IF((AD12+AE12+AF12+AG12+AH12+AI12)&lt;6,"否","適")</f>
        <v>#DIV/0!</v>
      </c>
      <c r="AD12" s="226" t="e">
        <f t="shared" si="6"/>
        <v>#DIV/0!</v>
      </c>
      <c r="AE12" s="226">
        <f t="shared" si="7"/>
        <v>0</v>
      </c>
      <c r="AF12" s="226">
        <f t="shared" si="8"/>
        <v>0</v>
      </c>
      <c r="AG12" s="226">
        <f t="shared" si="9"/>
        <v>0</v>
      </c>
      <c r="AH12" s="226">
        <f t="shared" si="10"/>
        <v>0</v>
      </c>
      <c r="AI12" s="226">
        <f t="shared" si="11"/>
        <v>0</v>
      </c>
    </row>
    <row r="13" spans="1:37" s="72" customFormat="1" ht="23.25" customHeight="1">
      <c r="A13" s="153"/>
      <c r="B13" s="154"/>
      <c r="C13" s="154"/>
      <c r="D13" s="282">
        <f t="shared" si="14"/>
        <v>0</v>
      </c>
      <c r="E13" s="259"/>
      <c r="F13" s="259"/>
      <c r="G13" s="259"/>
      <c r="H13" s="279">
        <f t="shared" si="26"/>
        <v>0</v>
      </c>
      <c r="I13" s="261"/>
      <c r="J13" s="261"/>
      <c r="K13" s="261"/>
      <c r="L13" s="261"/>
      <c r="M13" s="261"/>
      <c r="N13" s="262"/>
      <c r="O13" s="263"/>
      <c r="P13" s="281">
        <f t="shared" si="17"/>
        <v>0</v>
      </c>
      <c r="Q13" s="422"/>
      <c r="R13" s="263">
        <f t="shared" si="19"/>
        <v>0</v>
      </c>
      <c r="S13" s="424"/>
      <c r="T13" s="264"/>
      <c r="U13" s="265"/>
      <c r="V13" s="286">
        <f t="shared" si="22"/>
        <v>0</v>
      </c>
      <c r="W13" s="71"/>
      <c r="X13" s="453" t="str">
        <f t="shared" ref="X13" si="36">IF(N13="1年目",1,(IF(N13="2年目",2,(IF(N13="3年目",3,"")))))</f>
        <v/>
      </c>
      <c r="Y13" s="453">
        <f t="shared" si="24"/>
        <v>0</v>
      </c>
      <c r="Z13" s="453">
        <f t="shared" si="25"/>
        <v>0</v>
      </c>
      <c r="AA13" s="226" t="str">
        <f t="shared" si="5"/>
        <v>有給注意</v>
      </c>
      <c r="AC13" s="210" t="e">
        <f t="shared" si="28"/>
        <v>#DIV/0!</v>
      </c>
      <c r="AD13" s="228" t="e">
        <f t="shared" si="6"/>
        <v>#DIV/0!</v>
      </c>
      <c r="AE13" s="228">
        <f t="shared" si="7"/>
        <v>0</v>
      </c>
      <c r="AF13" s="228">
        <f t="shared" si="8"/>
        <v>0</v>
      </c>
      <c r="AG13" s="228">
        <f t="shared" si="9"/>
        <v>0</v>
      </c>
      <c r="AH13" s="228">
        <f t="shared" si="10"/>
        <v>0</v>
      </c>
      <c r="AI13" s="228">
        <f t="shared" si="11"/>
        <v>0</v>
      </c>
      <c r="AJ13" s="228"/>
      <c r="AK13" s="228"/>
    </row>
    <row r="14" spans="1:37" s="226" customFormat="1" ht="23.25" customHeight="1">
      <c r="A14" s="415">
        <f t="shared" ref="A14" si="37">A15</f>
        <v>0</v>
      </c>
      <c r="B14" s="416">
        <f t="shared" si="0"/>
        <v>0</v>
      </c>
      <c r="C14" s="416">
        <f t="shared" si="0"/>
        <v>0</v>
      </c>
      <c r="D14" s="426">
        <f t="shared" si="14"/>
        <v>0</v>
      </c>
      <c r="E14" s="417">
        <f t="shared" ref="E14" si="38">E15</f>
        <v>0</v>
      </c>
      <c r="F14" s="417">
        <f t="shared" si="2"/>
        <v>0</v>
      </c>
      <c r="G14" s="417">
        <f t="shared" si="2"/>
        <v>0</v>
      </c>
      <c r="H14" s="426">
        <f t="shared" si="26"/>
        <v>0</v>
      </c>
      <c r="I14" s="417">
        <f t="shared" ref="I14" si="39">I15</f>
        <v>0</v>
      </c>
      <c r="J14" s="417">
        <f t="shared" si="3"/>
        <v>0</v>
      </c>
      <c r="K14" s="417">
        <f t="shared" si="3"/>
        <v>0</v>
      </c>
      <c r="L14" s="417">
        <f t="shared" si="3"/>
        <v>0</v>
      </c>
      <c r="M14" s="417">
        <f t="shared" si="3"/>
        <v>0</v>
      </c>
      <c r="N14" s="417">
        <f t="shared" si="3"/>
        <v>0</v>
      </c>
      <c r="O14" s="418">
        <f t="shared" si="3"/>
        <v>0</v>
      </c>
      <c r="P14" s="427">
        <f t="shared" si="17"/>
        <v>0</v>
      </c>
      <c r="Q14" s="421">
        <f t="shared" ref="Q14" si="40">Q15</f>
        <v>0</v>
      </c>
      <c r="R14" s="418">
        <f t="shared" si="19"/>
        <v>0</v>
      </c>
      <c r="S14" s="423"/>
      <c r="T14" s="419">
        <f t="shared" ref="T14" si="41">S14*5000</f>
        <v>0</v>
      </c>
      <c r="U14" s="420">
        <f t="shared" ref="U14" si="42">U15</f>
        <v>0</v>
      </c>
      <c r="V14" s="428">
        <f t="shared" si="22"/>
        <v>0</v>
      </c>
      <c r="W14" s="225"/>
      <c r="X14" s="453" t="str">
        <f t="shared" ref="X14" si="43">IF(N14="1年目",4,(IF(N14="2年目",5,(IF(N14="3年目",6,"")))))</f>
        <v/>
      </c>
      <c r="Y14" s="453">
        <f t="shared" si="24"/>
        <v>0</v>
      </c>
      <c r="Z14" s="453">
        <f t="shared" si="25"/>
        <v>0</v>
      </c>
      <c r="AA14" s="226" t="str">
        <f t="shared" si="5"/>
        <v>有給注意</v>
      </c>
      <c r="AB14" s="221" t="s">
        <v>11</v>
      </c>
      <c r="AC14" s="227" t="e">
        <f>IF((AD14+AE14+AF14+AG14+AH14+AI14)&lt;6,"否","適")</f>
        <v>#DIV/0!</v>
      </c>
      <c r="AD14" s="226" t="e">
        <f t="shared" si="6"/>
        <v>#DIV/0!</v>
      </c>
      <c r="AE14" s="226">
        <f t="shared" si="7"/>
        <v>0</v>
      </c>
      <c r="AF14" s="226">
        <f t="shared" si="8"/>
        <v>0</v>
      </c>
      <c r="AG14" s="226">
        <f t="shared" si="9"/>
        <v>0</v>
      </c>
      <c r="AH14" s="226">
        <f t="shared" si="10"/>
        <v>0</v>
      </c>
      <c r="AI14" s="226">
        <f t="shared" si="11"/>
        <v>0</v>
      </c>
    </row>
    <row r="15" spans="1:37" s="72" customFormat="1" ht="23.25" customHeight="1">
      <c r="A15" s="153"/>
      <c r="B15" s="154"/>
      <c r="C15" s="154"/>
      <c r="D15" s="282">
        <f t="shared" si="14"/>
        <v>0</v>
      </c>
      <c r="E15" s="259"/>
      <c r="F15" s="259"/>
      <c r="G15" s="259"/>
      <c r="H15" s="279">
        <f t="shared" si="26"/>
        <v>0</v>
      </c>
      <c r="I15" s="261"/>
      <c r="J15" s="261"/>
      <c r="K15" s="261"/>
      <c r="L15" s="261"/>
      <c r="M15" s="261"/>
      <c r="N15" s="262"/>
      <c r="O15" s="263"/>
      <c r="P15" s="281">
        <f t="shared" si="17"/>
        <v>0</v>
      </c>
      <c r="Q15" s="422"/>
      <c r="R15" s="263">
        <f t="shared" si="19"/>
        <v>0</v>
      </c>
      <c r="S15" s="424"/>
      <c r="T15" s="264"/>
      <c r="U15" s="265"/>
      <c r="V15" s="286">
        <f t="shared" si="22"/>
        <v>0</v>
      </c>
      <c r="W15" s="71"/>
      <c r="X15" s="453" t="str">
        <f t="shared" ref="X15" si="44">IF(N15="1年目",1,(IF(N15="2年目",2,(IF(N15="3年目",3,"")))))</f>
        <v/>
      </c>
      <c r="Y15" s="453">
        <f t="shared" si="24"/>
        <v>0</v>
      </c>
      <c r="Z15" s="453">
        <f t="shared" si="25"/>
        <v>0</v>
      </c>
      <c r="AA15" s="226" t="str">
        <f t="shared" si="5"/>
        <v>有給注意</v>
      </c>
      <c r="AC15" s="210" t="e">
        <f t="shared" si="28"/>
        <v>#DIV/0!</v>
      </c>
      <c r="AD15" s="228" t="e">
        <f t="shared" si="6"/>
        <v>#DIV/0!</v>
      </c>
      <c r="AE15" s="228">
        <f t="shared" si="7"/>
        <v>0</v>
      </c>
      <c r="AF15" s="228">
        <f t="shared" si="8"/>
        <v>0</v>
      </c>
      <c r="AG15" s="228">
        <f t="shared" si="9"/>
        <v>0</v>
      </c>
      <c r="AH15" s="228">
        <f t="shared" si="10"/>
        <v>0</v>
      </c>
      <c r="AI15" s="228">
        <f t="shared" si="11"/>
        <v>0</v>
      </c>
      <c r="AJ15" s="228"/>
      <c r="AK15" s="228"/>
    </row>
    <row r="16" spans="1:37" s="226" customFormat="1" ht="23.25" customHeight="1">
      <c r="A16" s="415">
        <f t="shared" ref="A16" si="45">A17</f>
        <v>0</v>
      </c>
      <c r="B16" s="416">
        <f t="shared" si="0"/>
        <v>0</v>
      </c>
      <c r="C16" s="416">
        <f t="shared" si="0"/>
        <v>0</v>
      </c>
      <c r="D16" s="426">
        <f t="shared" si="14"/>
        <v>0</v>
      </c>
      <c r="E16" s="417">
        <f t="shared" ref="E16" si="46">E17</f>
        <v>0</v>
      </c>
      <c r="F16" s="417">
        <f t="shared" si="2"/>
        <v>0</v>
      </c>
      <c r="G16" s="417">
        <f t="shared" si="2"/>
        <v>0</v>
      </c>
      <c r="H16" s="426">
        <f t="shared" si="26"/>
        <v>0</v>
      </c>
      <c r="I16" s="417">
        <f t="shared" ref="I16" si="47">I17</f>
        <v>0</v>
      </c>
      <c r="J16" s="417">
        <f t="shared" si="3"/>
        <v>0</v>
      </c>
      <c r="K16" s="417">
        <f t="shared" si="3"/>
        <v>0</v>
      </c>
      <c r="L16" s="417">
        <f t="shared" si="3"/>
        <v>0</v>
      </c>
      <c r="M16" s="417">
        <f t="shared" si="3"/>
        <v>0</v>
      </c>
      <c r="N16" s="417">
        <f t="shared" si="3"/>
        <v>0</v>
      </c>
      <c r="O16" s="418">
        <f t="shared" si="3"/>
        <v>0</v>
      </c>
      <c r="P16" s="427">
        <f t="shared" si="17"/>
        <v>0</v>
      </c>
      <c r="Q16" s="421">
        <f t="shared" ref="Q16" si="48">Q17</f>
        <v>0</v>
      </c>
      <c r="R16" s="418">
        <f t="shared" si="19"/>
        <v>0</v>
      </c>
      <c r="S16" s="423"/>
      <c r="T16" s="419">
        <f t="shared" ref="T16" si="49">S16*5000</f>
        <v>0</v>
      </c>
      <c r="U16" s="420">
        <f t="shared" ref="U16" si="50">U17</f>
        <v>0</v>
      </c>
      <c r="V16" s="428">
        <f t="shared" si="22"/>
        <v>0</v>
      </c>
      <c r="W16" s="225"/>
      <c r="X16" s="453" t="str">
        <f t="shared" ref="X16" si="51">IF(N16="1年目",4,(IF(N16="2年目",5,(IF(N16="3年目",6,"")))))</f>
        <v/>
      </c>
      <c r="Y16" s="453">
        <f t="shared" si="24"/>
        <v>0</v>
      </c>
      <c r="Z16" s="453">
        <f t="shared" si="25"/>
        <v>0</v>
      </c>
      <c r="AA16" s="226" t="str">
        <f t="shared" si="5"/>
        <v>有給注意</v>
      </c>
      <c r="AB16" s="221" t="s">
        <v>11</v>
      </c>
      <c r="AC16" s="227" t="e">
        <f>IF((AD16+AE16+AF16+AG16+AH16+AI16)&lt;6,"否","適")</f>
        <v>#DIV/0!</v>
      </c>
      <c r="AD16" s="226" t="e">
        <f t="shared" si="6"/>
        <v>#DIV/0!</v>
      </c>
      <c r="AE16" s="226">
        <f t="shared" si="7"/>
        <v>0</v>
      </c>
      <c r="AF16" s="226">
        <f t="shared" si="8"/>
        <v>0</v>
      </c>
      <c r="AG16" s="226">
        <f t="shared" si="9"/>
        <v>0</v>
      </c>
      <c r="AH16" s="226">
        <f t="shared" si="10"/>
        <v>0</v>
      </c>
      <c r="AI16" s="226">
        <f t="shared" si="11"/>
        <v>0</v>
      </c>
    </row>
    <row r="17" spans="1:37" s="72" customFormat="1" ht="23.25" customHeight="1">
      <c r="A17" s="153"/>
      <c r="B17" s="154"/>
      <c r="C17" s="154"/>
      <c r="D17" s="282">
        <f t="shared" si="14"/>
        <v>0</v>
      </c>
      <c r="E17" s="259"/>
      <c r="F17" s="259"/>
      <c r="G17" s="259"/>
      <c r="H17" s="279">
        <f t="shared" si="26"/>
        <v>0</v>
      </c>
      <c r="I17" s="261"/>
      <c r="J17" s="261"/>
      <c r="K17" s="261"/>
      <c r="L17" s="261"/>
      <c r="M17" s="261"/>
      <c r="N17" s="262"/>
      <c r="O17" s="263"/>
      <c r="P17" s="281">
        <f t="shared" si="17"/>
        <v>0</v>
      </c>
      <c r="Q17" s="422"/>
      <c r="R17" s="263">
        <f t="shared" si="19"/>
        <v>0</v>
      </c>
      <c r="S17" s="424"/>
      <c r="T17" s="264"/>
      <c r="U17" s="265"/>
      <c r="V17" s="286">
        <f t="shared" si="22"/>
        <v>0</v>
      </c>
      <c r="W17" s="71"/>
      <c r="X17" s="453" t="str">
        <f t="shared" ref="X17" si="52">IF(N17="1年目",1,(IF(N17="2年目",2,(IF(N17="3年目",3,"")))))</f>
        <v/>
      </c>
      <c r="Y17" s="453">
        <f t="shared" si="24"/>
        <v>0</v>
      </c>
      <c r="Z17" s="453">
        <f t="shared" si="25"/>
        <v>0</v>
      </c>
      <c r="AA17" s="226" t="str">
        <f t="shared" si="5"/>
        <v>有給注意</v>
      </c>
      <c r="AB17" s="72" t="s">
        <v>84</v>
      </c>
      <c r="AC17" s="210" t="e">
        <f t="shared" si="28"/>
        <v>#DIV/0!</v>
      </c>
      <c r="AD17" s="228" t="e">
        <f t="shared" si="6"/>
        <v>#DIV/0!</v>
      </c>
      <c r="AE17" s="228">
        <f t="shared" si="7"/>
        <v>0</v>
      </c>
      <c r="AF17" s="228">
        <f t="shared" si="8"/>
        <v>0</v>
      </c>
      <c r="AG17" s="228">
        <f t="shared" si="9"/>
        <v>0</v>
      </c>
      <c r="AH17" s="228">
        <f t="shared" si="10"/>
        <v>0</v>
      </c>
      <c r="AI17" s="228">
        <f t="shared" si="11"/>
        <v>0</v>
      </c>
      <c r="AJ17" s="228"/>
      <c r="AK17" s="228"/>
    </row>
    <row r="18" spans="1:37" s="226" customFormat="1" ht="23.25" customHeight="1">
      <c r="A18" s="415">
        <f t="shared" ref="A18" si="53">A19</f>
        <v>0</v>
      </c>
      <c r="B18" s="416">
        <f t="shared" si="0"/>
        <v>0</v>
      </c>
      <c r="C18" s="416">
        <f t="shared" si="0"/>
        <v>0</v>
      </c>
      <c r="D18" s="426">
        <f t="shared" si="14"/>
        <v>0</v>
      </c>
      <c r="E18" s="417">
        <f t="shared" ref="E18" si="54">E19</f>
        <v>0</v>
      </c>
      <c r="F18" s="417">
        <f t="shared" si="2"/>
        <v>0</v>
      </c>
      <c r="G18" s="417">
        <f t="shared" si="2"/>
        <v>0</v>
      </c>
      <c r="H18" s="426">
        <f t="shared" si="26"/>
        <v>0</v>
      </c>
      <c r="I18" s="417">
        <f t="shared" ref="I18" si="55">I19</f>
        <v>0</v>
      </c>
      <c r="J18" s="417">
        <f t="shared" si="3"/>
        <v>0</v>
      </c>
      <c r="K18" s="417">
        <f t="shared" si="3"/>
        <v>0</v>
      </c>
      <c r="L18" s="417">
        <f t="shared" si="3"/>
        <v>0</v>
      </c>
      <c r="M18" s="417">
        <f t="shared" si="3"/>
        <v>0</v>
      </c>
      <c r="N18" s="417">
        <f t="shared" si="3"/>
        <v>0</v>
      </c>
      <c r="O18" s="418">
        <f t="shared" si="3"/>
        <v>0</v>
      </c>
      <c r="P18" s="427">
        <f t="shared" si="17"/>
        <v>0</v>
      </c>
      <c r="Q18" s="421">
        <f t="shared" ref="Q18" si="56">Q19</f>
        <v>0</v>
      </c>
      <c r="R18" s="418">
        <f t="shared" si="19"/>
        <v>0</v>
      </c>
      <c r="S18" s="423"/>
      <c r="T18" s="419">
        <f t="shared" ref="T18" si="57">S18*5000</f>
        <v>0</v>
      </c>
      <c r="U18" s="420">
        <f t="shared" ref="U18" si="58">U19</f>
        <v>0</v>
      </c>
      <c r="V18" s="428">
        <f t="shared" si="22"/>
        <v>0</v>
      </c>
      <c r="W18" s="225"/>
      <c r="X18" s="453" t="str">
        <f t="shared" ref="X18" si="59">IF(N18="1年目",4,(IF(N18="2年目",5,(IF(N18="3年目",6,"")))))</f>
        <v/>
      </c>
      <c r="Y18" s="453">
        <f t="shared" si="24"/>
        <v>0</v>
      </c>
      <c r="Z18" s="453">
        <f t="shared" si="25"/>
        <v>0</v>
      </c>
      <c r="AA18" s="226" t="str">
        <f t="shared" si="5"/>
        <v>有給注意</v>
      </c>
      <c r="AB18" s="55" t="s">
        <v>385</v>
      </c>
      <c r="AC18" s="227" t="e">
        <f>IF((AD18+AE18+AF18+AG18+AH18+AI18)&lt;6,"否","適")</f>
        <v>#DIV/0!</v>
      </c>
      <c r="AD18" s="226" t="e">
        <f t="shared" si="6"/>
        <v>#DIV/0!</v>
      </c>
      <c r="AE18" s="226">
        <f t="shared" si="7"/>
        <v>0</v>
      </c>
      <c r="AF18" s="226">
        <f t="shared" si="8"/>
        <v>0</v>
      </c>
      <c r="AG18" s="226">
        <f t="shared" si="9"/>
        <v>0</v>
      </c>
      <c r="AH18" s="226">
        <f t="shared" si="10"/>
        <v>0</v>
      </c>
      <c r="AI18" s="226">
        <f t="shared" si="11"/>
        <v>0</v>
      </c>
    </row>
    <row r="19" spans="1:37" s="72" customFormat="1" ht="23.25" customHeight="1">
      <c r="A19" s="153"/>
      <c r="B19" s="154"/>
      <c r="C19" s="154"/>
      <c r="D19" s="282">
        <f t="shared" si="14"/>
        <v>0</v>
      </c>
      <c r="E19" s="259"/>
      <c r="F19" s="259"/>
      <c r="G19" s="259"/>
      <c r="H19" s="279">
        <f t="shared" si="26"/>
        <v>0</v>
      </c>
      <c r="I19" s="261"/>
      <c r="J19" s="261"/>
      <c r="K19" s="261"/>
      <c r="L19" s="261"/>
      <c r="M19" s="261"/>
      <c r="N19" s="262"/>
      <c r="O19" s="263"/>
      <c r="P19" s="281">
        <f t="shared" si="17"/>
        <v>0</v>
      </c>
      <c r="Q19" s="422"/>
      <c r="R19" s="263">
        <f t="shared" si="19"/>
        <v>0</v>
      </c>
      <c r="S19" s="424"/>
      <c r="T19" s="264"/>
      <c r="U19" s="265"/>
      <c r="V19" s="286">
        <f t="shared" si="22"/>
        <v>0</v>
      </c>
      <c r="W19" s="71"/>
      <c r="X19" s="453" t="str">
        <f t="shared" ref="X19" si="60">IF(N19="1年目",1,(IF(N19="2年目",2,(IF(N19="3年目",3,"")))))</f>
        <v/>
      </c>
      <c r="Y19" s="453">
        <f t="shared" si="24"/>
        <v>0</v>
      </c>
      <c r="Z19" s="453">
        <f t="shared" si="25"/>
        <v>0</v>
      </c>
      <c r="AA19" s="226" t="str">
        <f t="shared" si="5"/>
        <v>有給注意</v>
      </c>
      <c r="AC19" s="210" t="e">
        <f t="shared" si="28"/>
        <v>#DIV/0!</v>
      </c>
      <c r="AD19" s="228" t="e">
        <f t="shared" si="6"/>
        <v>#DIV/0!</v>
      </c>
      <c r="AE19" s="228">
        <f t="shared" si="7"/>
        <v>0</v>
      </c>
      <c r="AF19" s="228">
        <f t="shared" si="8"/>
        <v>0</v>
      </c>
      <c r="AG19" s="228">
        <f t="shared" si="9"/>
        <v>0</v>
      </c>
      <c r="AH19" s="228">
        <f t="shared" si="10"/>
        <v>0</v>
      </c>
      <c r="AI19" s="228">
        <f t="shared" si="11"/>
        <v>0</v>
      </c>
      <c r="AJ19" s="228"/>
      <c r="AK19" s="228"/>
    </row>
    <row r="20" spans="1:37" s="226" customFormat="1" ht="23.25" customHeight="1">
      <c r="A20" s="415">
        <f t="shared" ref="A20" si="61">A21</f>
        <v>0</v>
      </c>
      <c r="B20" s="416">
        <f t="shared" si="0"/>
        <v>0</v>
      </c>
      <c r="C20" s="416">
        <f t="shared" si="0"/>
        <v>0</v>
      </c>
      <c r="D20" s="426">
        <f t="shared" si="14"/>
        <v>0</v>
      </c>
      <c r="E20" s="417">
        <f t="shared" ref="E20" si="62">E21</f>
        <v>0</v>
      </c>
      <c r="F20" s="417">
        <f t="shared" si="2"/>
        <v>0</v>
      </c>
      <c r="G20" s="417">
        <f t="shared" si="2"/>
        <v>0</v>
      </c>
      <c r="H20" s="426">
        <f t="shared" si="26"/>
        <v>0</v>
      </c>
      <c r="I20" s="417">
        <f t="shared" ref="I20" si="63">I21</f>
        <v>0</v>
      </c>
      <c r="J20" s="417">
        <f t="shared" si="3"/>
        <v>0</v>
      </c>
      <c r="K20" s="417">
        <f t="shared" si="3"/>
        <v>0</v>
      </c>
      <c r="L20" s="417">
        <f t="shared" si="3"/>
        <v>0</v>
      </c>
      <c r="M20" s="417">
        <f t="shared" si="3"/>
        <v>0</v>
      </c>
      <c r="N20" s="417">
        <f t="shared" si="3"/>
        <v>0</v>
      </c>
      <c r="O20" s="418">
        <f t="shared" si="3"/>
        <v>0</v>
      </c>
      <c r="P20" s="427">
        <f t="shared" si="17"/>
        <v>0</v>
      </c>
      <c r="Q20" s="421">
        <f t="shared" ref="Q20" si="64">Q21</f>
        <v>0</v>
      </c>
      <c r="R20" s="418">
        <f t="shared" si="19"/>
        <v>0</v>
      </c>
      <c r="S20" s="423"/>
      <c r="T20" s="419">
        <f t="shared" ref="T20" si="65">S20*5000</f>
        <v>0</v>
      </c>
      <c r="U20" s="420">
        <f t="shared" ref="U20" si="66">U21</f>
        <v>0</v>
      </c>
      <c r="V20" s="428">
        <f t="shared" si="22"/>
        <v>0</v>
      </c>
      <c r="W20" s="225"/>
      <c r="X20" s="453" t="str">
        <f t="shared" ref="X20" si="67">IF(N20="1年目",4,(IF(N20="2年目",5,(IF(N20="3年目",6,"")))))</f>
        <v/>
      </c>
      <c r="Y20" s="453">
        <f t="shared" si="24"/>
        <v>0</v>
      </c>
      <c r="Z20" s="453">
        <f t="shared" si="25"/>
        <v>0</v>
      </c>
      <c r="AA20" s="226" t="str">
        <f t="shared" si="5"/>
        <v>有給注意</v>
      </c>
      <c r="AB20" s="221" t="s">
        <v>11</v>
      </c>
      <c r="AC20" s="227" t="e">
        <f>IF((AD20+AE20+AF20+AG20+AH20+AI20)&lt;6,"否","適")</f>
        <v>#DIV/0!</v>
      </c>
      <c r="AD20" s="226" t="e">
        <f t="shared" si="6"/>
        <v>#DIV/0!</v>
      </c>
      <c r="AE20" s="226">
        <f t="shared" si="7"/>
        <v>0</v>
      </c>
      <c r="AF20" s="226">
        <f t="shared" si="8"/>
        <v>0</v>
      </c>
      <c r="AG20" s="226">
        <f t="shared" si="9"/>
        <v>0</v>
      </c>
      <c r="AH20" s="226">
        <f t="shared" si="10"/>
        <v>0</v>
      </c>
      <c r="AI20" s="226">
        <f t="shared" si="11"/>
        <v>0</v>
      </c>
    </row>
    <row r="21" spans="1:37" s="72" customFormat="1" ht="23.25" customHeight="1">
      <c r="A21" s="153"/>
      <c r="B21" s="154"/>
      <c r="C21" s="154"/>
      <c r="D21" s="282">
        <f t="shared" si="14"/>
        <v>0</v>
      </c>
      <c r="E21" s="259"/>
      <c r="F21" s="259"/>
      <c r="G21" s="259"/>
      <c r="H21" s="279">
        <f t="shared" si="26"/>
        <v>0</v>
      </c>
      <c r="I21" s="261"/>
      <c r="J21" s="261"/>
      <c r="K21" s="261"/>
      <c r="L21" s="261"/>
      <c r="M21" s="261"/>
      <c r="N21" s="262"/>
      <c r="O21" s="263"/>
      <c r="P21" s="281">
        <f t="shared" si="17"/>
        <v>0</v>
      </c>
      <c r="Q21" s="422"/>
      <c r="R21" s="263">
        <f t="shared" si="19"/>
        <v>0</v>
      </c>
      <c r="S21" s="424"/>
      <c r="T21" s="264"/>
      <c r="U21" s="265"/>
      <c r="V21" s="286">
        <f t="shared" si="22"/>
        <v>0</v>
      </c>
      <c r="W21" s="71"/>
      <c r="X21" s="453" t="str">
        <f t="shared" ref="X21" si="68">IF(N21="1年目",1,(IF(N21="2年目",2,(IF(N21="3年目",3,"")))))</f>
        <v/>
      </c>
      <c r="Y21" s="453">
        <f t="shared" si="24"/>
        <v>0</v>
      </c>
      <c r="Z21" s="453">
        <f t="shared" si="25"/>
        <v>0</v>
      </c>
      <c r="AA21" s="226" t="str">
        <f t="shared" si="5"/>
        <v>有給注意</v>
      </c>
      <c r="AC21" s="210" t="e">
        <f t="shared" si="28"/>
        <v>#DIV/0!</v>
      </c>
      <c r="AD21" s="228" t="e">
        <f t="shared" si="6"/>
        <v>#DIV/0!</v>
      </c>
      <c r="AE21" s="228">
        <f t="shared" si="7"/>
        <v>0</v>
      </c>
      <c r="AF21" s="228">
        <f t="shared" si="8"/>
        <v>0</v>
      </c>
      <c r="AG21" s="228">
        <f t="shared" si="9"/>
        <v>0</v>
      </c>
      <c r="AH21" s="228">
        <f t="shared" si="10"/>
        <v>0</v>
      </c>
      <c r="AI21" s="228">
        <f t="shared" si="11"/>
        <v>0</v>
      </c>
      <c r="AJ21" s="228"/>
      <c r="AK21" s="228"/>
    </row>
    <row r="22" spans="1:37" s="226" customFormat="1" ht="23.25" customHeight="1">
      <c r="A22" s="415">
        <f t="shared" ref="A22" si="69">A23</f>
        <v>0</v>
      </c>
      <c r="B22" s="416">
        <f t="shared" si="0"/>
        <v>0</v>
      </c>
      <c r="C22" s="416">
        <f t="shared" si="0"/>
        <v>0</v>
      </c>
      <c r="D22" s="426">
        <f t="shared" si="14"/>
        <v>0</v>
      </c>
      <c r="E22" s="417">
        <f t="shared" ref="E22" si="70">E23</f>
        <v>0</v>
      </c>
      <c r="F22" s="417">
        <f t="shared" si="2"/>
        <v>0</v>
      </c>
      <c r="G22" s="417">
        <f t="shared" si="2"/>
        <v>0</v>
      </c>
      <c r="H22" s="426">
        <f t="shared" si="26"/>
        <v>0</v>
      </c>
      <c r="I22" s="417">
        <f t="shared" ref="I22" si="71">I23</f>
        <v>0</v>
      </c>
      <c r="J22" s="417">
        <f t="shared" si="3"/>
        <v>0</v>
      </c>
      <c r="K22" s="417">
        <f t="shared" si="3"/>
        <v>0</v>
      </c>
      <c r="L22" s="417">
        <f t="shared" si="3"/>
        <v>0</v>
      </c>
      <c r="M22" s="417">
        <f t="shared" si="3"/>
        <v>0</v>
      </c>
      <c r="N22" s="417">
        <f t="shared" si="3"/>
        <v>0</v>
      </c>
      <c r="O22" s="418">
        <f t="shared" si="3"/>
        <v>0</v>
      </c>
      <c r="P22" s="427">
        <f t="shared" si="17"/>
        <v>0</v>
      </c>
      <c r="Q22" s="421">
        <f t="shared" ref="Q22" si="72">Q23</f>
        <v>0</v>
      </c>
      <c r="R22" s="418">
        <f t="shared" si="19"/>
        <v>0</v>
      </c>
      <c r="S22" s="423"/>
      <c r="T22" s="419">
        <f t="shared" ref="T22" si="73">S22*5000</f>
        <v>0</v>
      </c>
      <c r="U22" s="420">
        <f t="shared" ref="U22" si="74">U23</f>
        <v>0</v>
      </c>
      <c r="V22" s="428">
        <f t="shared" si="22"/>
        <v>0</v>
      </c>
      <c r="W22" s="225"/>
      <c r="X22" s="453" t="str">
        <f t="shared" ref="X22" si="75">IF(N22="1年目",4,(IF(N22="2年目",5,(IF(N22="3年目",6,"")))))</f>
        <v/>
      </c>
      <c r="Y22" s="453">
        <f t="shared" si="24"/>
        <v>0</v>
      </c>
      <c r="Z22" s="453">
        <f t="shared" si="25"/>
        <v>0</v>
      </c>
      <c r="AA22" s="226" t="str">
        <f t="shared" si="5"/>
        <v>有給注意</v>
      </c>
      <c r="AB22" s="221" t="s">
        <v>11</v>
      </c>
      <c r="AC22" s="227" t="e">
        <f>IF((AD22+AE22+AF22+AG22+AH22+AI22)&lt;6,"否","適")</f>
        <v>#DIV/0!</v>
      </c>
      <c r="AD22" s="226" t="e">
        <f t="shared" si="6"/>
        <v>#DIV/0!</v>
      </c>
      <c r="AE22" s="226">
        <f t="shared" si="7"/>
        <v>0</v>
      </c>
      <c r="AF22" s="226">
        <f t="shared" si="8"/>
        <v>0</v>
      </c>
      <c r="AG22" s="226">
        <f t="shared" si="9"/>
        <v>0</v>
      </c>
      <c r="AH22" s="226">
        <f t="shared" si="10"/>
        <v>0</v>
      </c>
      <c r="AI22" s="226">
        <f t="shared" si="11"/>
        <v>0</v>
      </c>
    </row>
    <row r="23" spans="1:37" s="72" customFormat="1" ht="23.25" customHeight="1">
      <c r="A23" s="153"/>
      <c r="B23" s="154"/>
      <c r="C23" s="154"/>
      <c r="D23" s="282">
        <f t="shared" si="14"/>
        <v>0</v>
      </c>
      <c r="E23" s="259"/>
      <c r="F23" s="259"/>
      <c r="G23" s="259"/>
      <c r="H23" s="279">
        <f t="shared" si="26"/>
        <v>0</v>
      </c>
      <c r="I23" s="261"/>
      <c r="J23" s="261"/>
      <c r="K23" s="261"/>
      <c r="L23" s="261"/>
      <c r="M23" s="261"/>
      <c r="N23" s="262"/>
      <c r="O23" s="263"/>
      <c r="P23" s="281">
        <f t="shared" si="17"/>
        <v>0</v>
      </c>
      <c r="Q23" s="422"/>
      <c r="R23" s="263">
        <f t="shared" si="19"/>
        <v>0</v>
      </c>
      <c r="S23" s="424"/>
      <c r="T23" s="264"/>
      <c r="U23" s="265"/>
      <c r="V23" s="286">
        <f t="shared" si="22"/>
        <v>0</v>
      </c>
      <c r="W23" s="71"/>
      <c r="X23" s="453" t="str">
        <f t="shared" ref="X23" si="76">IF(N23="1年目",1,(IF(N23="2年目",2,(IF(N23="3年目",3,"")))))</f>
        <v/>
      </c>
      <c r="Y23" s="453">
        <f t="shared" si="24"/>
        <v>0</v>
      </c>
      <c r="Z23" s="453">
        <f t="shared" si="25"/>
        <v>0</v>
      </c>
      <c r="AA23" s="226" t="str">
        <f t="shared" si="5"/>
        <v>有給注意</v>
      </c>
      <c r="AC23" s="210" t="e">
        <f t="shared" si="28"/>
        <v>#DIV/0!</v>
      </c>
      <c r="AD23" s="228" t="e">
        <f t="shared" si="6"/>
        <v>#DIV/0!</v>
      </c>
      <c r="AE23" s="228">
        <f t="shared" si="7"/>
        <v>0</v>
      </c>
      <c r="AF23" s="228">
        <f t="shared" si="8"/>
        <v>0</v>
      </c>
      <c r="AG23" s="228">
        <f t="shared" si="9"/>
        <v>0</v>
      </c>
      <c r="AH23" s="228">
        <f t="shared" si="10"/>
        <v>0</v>
      </c>
      <c r="AI23" s="228">
        <f t="shared" si="11"/>
        <v>0</v>
      </c>
      <c r="AJ23" s="228"/>
      <c r="AK23" s="228"/>
    </row>
    <row r="24" spans="1:37" s="226" customFormat="1" ht="23.25" customHeight="1">
      <c r="A24" s="415">
        <f t="shared" ref="A24:C66" si="77">A25</f>
        <v>0</v>
      </c>
      <c r="B24" s="416">
        <f t="shared" si="77"/>
        <v>0</v>
      </c>
      <c r="C24" s="416">
        <f t="shared" si="77"/>
        <v>0</v>
      </c>
      <c r="D24" s="426">
        <f t="shared" si="14"/>
        <v>0</v>
      </c>
      <c r="E24" s="417">
        <f t="shared" ref="E24:G66" si="78">E25</f>
        <v>0</v>
      </c>
      <c r="F24" s="417">
        <f t="shared" si="78"/>
        <v>0</v>
      </c>
      <c r="G24" s="417">
        <f t="shared" si="78"/>
        <v>0</v>
      </c>
      <c r="H24" s="426">
        <f t="shared" si="26"/>
        <v>0</v>
      </c>
      <c r="I24" s="417">
        <f t="shared" ref="I24:M66" si="79">I25</f>
        <v>0</v>
      </c>
      <c r="J24" s="417">
        <f t="shared" si="79"/>
        <v>0</v>
      </c>
      <c r="K24" s="417">
        <f t="shared" si="79"/>
        <v>0</v>
      </c>
      <c r="L24" s="417">
        <f t="shared" si="79"/>
        <v>0</v>
      </c>
      <c r="M24" s="417">
        <f t="shared" si="79"/>
        <v>0</v>
      </c>
      <c r="N24" s="417">
        <f t="shared" ref="N24" si="80">N25</f>
        <v>0</v>
      </c>
      <c r="O24" s="418">
        <f t="shared" ref="O24" si="81">O25</f>
        <v>0</v>
      </c>
      <c r="P24" s="427">
        <f t="shared" si="17"/>
        <v>0</v>
      </c>
      <c r="Q24" s="421">
        <f t="shared" ref="Q24" si="82">Q25</f>
        <v>0</v>
      </c>
      <c r="R24" s="418">
        <f t="shared" si="19"/>
        <v>0</v>
      </c>
      <c r="S24" s="423"/>
      <c r="T24" s="419">
        <f t="shared" ref="T24" si="83">S24*5000</f>
        <v>0</v>
      </c>
      <c r="U24" s="420">
        <f t="shared" ref="U24" si="84">U25</f>
        <v>0</v>
      </c>
      <c r="V24" s="428">
        <f t="shared" si="22"/>
        <v>0</v>
      </c>
      <c r="W24" s="225"/>
      <c r="X24" s="453" t="str">
        <f t="shared" ref="X24" si="85">IF(N24="1年目",4,(IF(N24="2年目",5,(IF(N24="3年目",6,"")))))</f>
        <v/>
      </c>
      <c r="Y24" s="453">
        <f t="shared" si="24"/>
        <v>0</v>
      </c>
      <c r="Z24" s="453">
        <f t="shared" si="25"/>
        <v>0</v>
      </c>
      <c r="AA24" s="226" t="str">
        <f t="shared" si="5"/>
        <v>有給注意</v>
      </c>
      <c r="AB24" s="221" t="s">
        <v>11</v>
      </c>
      <c r="AC24" s="227" t="e">
        <f>IF((AD24+AE24+AF24+AG24+AH24+AI24)&lt;6,"否","適")</f>
        <v>#DIV/0!</v>
      </c>
      <c r="AD24" s="226" t="e">
        <f t="shared" si="6"/>
        <v>#DIV/0!</v>
      </c>
      <c r="AE24" s="226">
        <f t="shared" si="7"/>
        <v>0</v>
      </c>
      <c r="AF24" s="226">
        <f t="shared" si="8"/>
        <v>0</v>
      </c>
      <c r="AG24" s="226">
        <f t="shared" si="9"/>
        <v>0</v>
      </c>
      <c r="AH24" s="226">
        <f t="shared" si="10"/>
        <v>0</v>
      </c>
      <c r="AI24" s="226">
        <f t="shared" si="11"/>
        <v>0</v>
      </c>
    </row>
    <row r="25" spans="1:37" s="72" customFormat="1" ht="23.25" customHeight="1">
      <c r="A25" s="153"/>
      <c r="B25" s="154"/>
      <c r="C25" s="154"/>
      <c r="D25" s="282">
        <f t="shared" si="14"/>
        <v>0</v>
      </c>
      <c r="E25" s="259"/>
      <c r="F25" s="259"/>
      <c r="G25" s="259"/>
      <c r="H25" s="279">
        <f t="shared" si="26"/>
        <v>0</v>
      </c>
      <c r="I25" s="261"/>
      <c r="J25" s="261"/>
      <c r="K25" s="261"/>
      <c r="L25" s="261"/>
      <c r="M25" s="261"/>
      <c r="N25" s="262"/>
      <c r="O25" s="263"/>
      <c r="P25" s="281">
        <f t="shared" si="17"/>
        <v>0</v>
      </c>
      <c r="Q25" s="422"/>
      <c r="R25" s="263">
        <f t="shared" si="19"/>
        <v>0</v>
      </c>
      <c r="S25" s="424"/>
      <c r="T25" s="264"/>
      <c r="U25" s="265"/>
      <c r="V25" s="286">
        <f t="shared" si="22"/>
        <v>0</v>
      </c>
      <c r="W25" s="71"/>
      <c r="X25" s="453" t="str">
        <f t="shared" ref="X25" si="86">IF(N25="1年目",1,(IF(N25="2年目",2,(IF(N25="3年目",3,"")))))</f>
        <v/>
      </c>
      <c r="Y25" s="453">
        <f t="shared" si="24"/>
        <v>0</v>
      </c>
      <c r="Z25" s="453">
        <f t="shared" si="25"/>
        <v>0</v>
      </c>
      <c r="AA25" s="226" t="str">
        <f t="shared" si="5"/>
        <v>有給注意</v>
      </c>
      <c r="AB25" s="72" t="s">
        <v>85</v>
      </c>
      <c r="AC25" s="210" t="e">
        <f t="shared" si="28"/>
        <v>#DIV/0!</v>
      </c>
      <c r="AD25" s="228" t="e">
        <f t="shared" si="6"/>
        <v>#DIV/0!</v>
      </c>
      <c r="AE25" s="228">
        <f t="shared" si="7"/>
        <v>0</v>
      </c>
      <c r="AF25" s="228">
        <f t="shared" si="8"/>
        <v>0</v>
      </c>
      <c r="AG25" s="228">
        <f t="shared" si="9"/>
        <v>0</v>
      </c>
      <c r="AH25" s="228">
        <f t="shared" si="10"/>
        <v>0</v>
      </c>
      <c r="AI25" s="228">
        <f t="shared" si="11"/>
        <v>0</v>
      </c>
      <c r="AJ25" s="228"/>
      <c r="AK25" s="228"/>
    </row>
    <row r="26" spans="1:37" s="226" customFormat="1" ht="23.25" customHeight="1">
      <c r="A26" s="415">
        <f t="shared" ref="A26" si="87">A27</f>
        <v>0</v>
      </c>
      <c r="B26" s="416">
        <f t="shared" si="77"/>
        <v>0</v>
      </c>
      <c r="C26" s="416">
        <f t="shared" si="77"/>
        <v>0</v>
      </c>
      <c r="D26" s="426">
        <f t="shared" si="14"/>
        <v>0</v>
      </c>
      <c r="E26" s="417">
        <f t="shared" ref="E26" si="88">E27</f>
        <v>0</v>
      </c>
      <c r="F26" s="417">
        <f t="shared" si="78"/>
        <v>0</v>
      </c>
      <c r="G26" s="417">
        <f t="shared" si="78"/>
        <v>0</v>
      </c>
      <c r="H26" s="426">
        <f t="shared" si="26"/>
        <v>0</v>
      </c>
      <c r="I26" s="417">
        <f t="shared" ref="I26" si="89">I27</f>
        <v>0</v>
      </c>
      <c r="J26" s="417">
        <f t="shared" si="79"/>
        <v>0</v>
      </c>
      <c r="K26" s="417">
        <f t="shared" si="79"/>
        <v>0</v>
      </c>
      <c r="L26" s="417">
        <f t="shared" si="79"/>
        <v>0</v>
      </c>
      <c r="M26" s="417">
        <f t="shared" si="79"/>
        <v>0</v>
      </c>
      <c r="N26" s="417">
        <f t="shared" ref="N26" si="90">N27</f>
        <v>0</v>
      </c>
      <c r="O26" s="418">
        <f t="shared" ref="O26" si="91">O27</f>
        <v>0</v>
      </c>
      <c r="P26" s="427">
        <f t="shared" si="17"/>
        <v>0</v>
      </c>
      <c r="Q26" s="421">
        <f t="shared" ref="Q26" si="92">Q27</f>
        <v>0</v>
      </c>
      <c r="R26" s="418">
        <f t="shared" si="19"/>
        <v>0</v>
      </c>
      <c r="S26" s="423"/>
      <c r="T26" s="419">
        <f t="shared" ref="T26" si="93">S26*5000</f>
        <v>0</v>
      </c>
      <c r="U26" s="420">
        <f t="shared" ref="U26" si="94">U27</f>
        <v>0</v>
      </c>
      <c r="V26" s="428">
        <f t="shared" si="22"/>
        <v>0</v>
      </c>
      <c r="W26" s="225"/>
      <c r="X26" s="453" t="str">
        <f t="shared" ref="X26" si="95">IF(N26="1年目",4,(IF(N26="2年目",5,(IF(N26="3年目",6,"")))))</f>
        <v/>
      </c>
      <c r="Y26" s="453">
        <f t="shared" si="24"/>
        <v>0</v>
      </c>
      <c r="Z26" s="453">
        <f t="shared" si="25"/>
        <v>0</v>
      </c>
      <c r="AA26" s="226" t="str">
        <f t="shared" si="5"/>
        <v>有給注意</v>
      </c>
      <c r="AB26" s="72" t="s">
        <v>86</v>
      </c>
      <c r="AC26" s="227" t="e">
        <f>IF((AD26+AE26+AF26+AG26+AH26+AI26)&lt;6,"否","適")</f>
        <v>#DIV/0!</v>
      </c>
      <c r="AD26" s="226" t="e">
        <f t="shared" si="6"/>
        <v>#DIV/0!</v>
      </c>
      <c r="AE26" s="226">
        <f t="shared" si="7"/>
        <v>0</v>
      </c>
      <c r="AF26" s="226">
        <f t="shared" si="8"/>
        <v>0</v>
      </c>
      <c r="AG26" s="226">
        <f t="shared" si="9"/>
        <v>0</v>
      </c>
      <c r="AH26" s="226">
        <f t="shared" si="10"/>
        <v>0</v>
      </c>
      <c r="AI26" s="226">
        <f t="shared" si="11"/>
        <v>0</v>
      </c>
    </row>
    <row r="27" spans="1:37" s="72" customFormat="1" ht="23.25" customHeight="1">
      <c r="A27" s="153"/>
      <c r="B27" s="154"/>
      <c r="C27" s="154"/>
      <c r="D27" s="282">
        <f t="shared" si="14"/>
        <v>0</v>
      </c>
      <c r="E27" s="259"/>
      <c r="F27" s="259"/>
      <c r="G27" s="259"/>
      <c r="H27" s="279">
        <f t="shared" si="26"/>
        <v>0</v>
      </c>
      <c r="I27" s="261"/>
      <c r="J27" s="261"/>
      <c r="K27" s="261"/>
      <c r="L27" s="261"/>
      <c r="M27" s="261"/>
      <c r="N27" s="262"/>
      <c r="O27" s="263"/>
      <c r="P27" s="281">
        <f t="shared" si="17"/>
        <v>0</v>
      </c>
      <c r="Q27" s="422"/>
      <c r="R27" s="263">
        <f t="shared" si="19"/>
        <v>0</v>
      </c>
      <c r="S27" s="424"/>
      <c r="T27" s="264"/>
      <c r="U27" s="265"/>
      <c r="V27" s="286">
        <f t="shared" si="22"/>
        <v>0</v>
      </c>
      <c r="W27" s="71"/>
      <c r="X27" s="453" t="str">
        <f t="shared" ref="X27" si="96">IF(N27="1年目",1,(IF(N27="2年目",2,(IF(N27="3年目",3,"")))))</f>
        <v/>
      </c>
      <c r="Y27" s="453">
        <f t="shared" si="24"/>
        <v>0</v>
      </c>
      <c r="Z27" s="453">
        <f t="shared" si="25"/>
        <v>0</v>
      </c>
      <c r="AA27" s="226" t="str">
        <f t="shared" si="5"/>
        <v>有給注意</v>
      </c>
      <c r="AB27" s="72" t="s">
        <v>87</v>
      </c>
      <c r="AC27" s="210" t="e">
        <f t="shared" si="28"/>
        <v>#DIV/0!</v>
      </c>
      <c r="AD27" s="228" t="e">
        <f t="shared" si="6"/>
        <v>#DIV/0!</v>
      </c>
      <c r="AE27" s="228">
        <f t="shared" si="7"/>
        <v>0</v>
      </c>
      <c r="AF27" s="228">
        <f t="shared" si="8"/>
        <v>0</v>
      </c>
      <c r="AG27" s="228">
        <f t="shared" si="9"/>
        <v>0</v>
      </c>
      <c r="AH27" s="228">
        <f t="shared" si="10"/>
        <v>0</v>
      </c>
      <c r="AI27" s="228">
        <f t="shared" si="11"/>
        <v>0</v>
      </c>
      <c r="AJ27" s="228"/>
      <c r="AK27" s="228"/>
    </row>
    <row r="28" spans="1:37" s="226" customFormat="1" ht="23.25" customHeight="1">
      <c r="A28" s="415">
        <f t="shared" ref="A28" si="97">A29</f>
        <v>0</v>
      </c>
      <c r="B28" s="416">
        <f t="shared" si="77"/>
        <v>0</v>
      </c>
      <c r="C28" s="416">
        <f t="shared" si="77"/>
        <v>0</v>
      </c>
      <c r="D28" s="426">
        <f t="shared" si="14"/>
        <v>0</v>
      </c>
      <c r="E28" s="417">
        <f t="shared" ref="E28" si="98">E29</f>
        <v>0</v>
      </c>
      <c r="F28" s="417">
        <f t="shared" si="78"/>
        <v>0</v>
      </c>
      <c r="G28" s="417">
        <f t="shared" si="78"/>
        <v>0</v>
      </c>
      <c r="H28" s="426">
        <f t="shared" si="26"/>
        <v>0</v>
      </c>
      <c r="I28" s="417">
        <f t="shared" ref="I28" si="99">I29</f>
        <v>0</v>
      </c>
      <c r="J28" s="417">
        <f t="shared" si="79"/>
        <v>0</v>
      </c>
      <c r="K28" s="417">
        <f t="shared" si="79"/>
        <v>0</v>
      </c>
      <c r="L28" s="417">
        <f t="shared" si="79"/>
        <v>0</v>
      </c>
      <c r="M28" s="417">
        <f t="shared" si="79"/>
        <v>0</v>
      </c>
      <c r="N28" s="417">
        <f t="shared" ref="N28" si="100">N29</f>
        <v>0</v>
      </c>
      <c r="O28" s="418">
        <f t="shared" ref="O28" si="101">O29</f>
        <v>0</v>
      </c>
      <c r="P28" s="427">
        <f t="shared" si="17"/>
        <v>0</v>
      </c>
      <c r="Q28" s="421">
        <f t="shared" ref="Q28" si="102">Q29</f>
        <v>0</v>
      </c>
      <c r="R28" s="418">
        <f t="shared" si="19"/>
        <v>0</v>
      </c>
      <c r="S28" s="423"/>
      <c r="T28" s="419">
        <f t="shared" ref="T28" si="103">S28*5000</f>
        <v>0</v>
      </c>
      <c r="U28" s="420">
        <f t="shared" ref="U28" si="104">U29</f>
        <v>0</v>
      </c>
      <c r="V28" s="428">
        <f t="shared" si="22"/>
        <v>0</v>
      </c>
      <c r="W28" s="225"/>
      <c r="X28" s="453" t="str">
        <f t="shared" ref="X28" si="105">IF(N28="1年目",4,(IF(N28="2年目",5,(IF(N28="3年目",6,"")))))</f>
        <v/>
      </c>
      <c r="Y28" s="453">
        <f t="shared" si="24"/>
        <v>0</v>
      </c>
      <c r="Z28" s="453">
        <f t="shared" si="25"/>
        <v>0</v>
      </c>
      <c r="AA28" s="226" t="str">
        <f t="shared" si="5"/>
        <v>有給注意</v>
      </c>
      <c r="AB28" s="221"/>
      <c r="AC28" s="227" t="e">
        <f>IF((AD28+AE28+AF28+AG28+AH28+AI28)&lt;6,"否","適")</f>
        <v>#DIV/0!</v>
      </c>
      <c r="AD28" s="226" t="e">
        <f t="shared" si="6"/>
        <v>#DIV/0!</v>
      </c>
      <c r="AE28" s="226">
        <f t="shared" si="7"/>
        <v>0</v>
      </c>
      <c r="AF28" s="226">
        <f t="shared" si="8"/>
        <v>0</v>
      </c>
      <c r="AG28" s="226">
        <f t="shared" si="9"/>
        <v>0</v>
      </c>
      <c r="AH28" s="226">
        <f t="shared" si="10"/>
        <v>0</v>
      </c>
      <c r="AI28" s="226">
        <f t="shared" si="11"/>
        <v>0</v>
      </c>
    </row>
    <row r="29" spans="1:37" s="72" customFormat="1" ht="23.25" customHeight="1">
      <c r="A29" s="153"/>
      <c r="B29" s="154"/>
      <c r="C29" s="154"/>
      <c r="D29" s="282">
        <f t="shared" si="14"/>
        <v>0</v>
      </c>
      <c r="E29" s="259"/>
      <c r="F29" s="259"/>
      <c r="G29" s="259"/>
      <c r="H29" s="279">
        <f t="shared" si="26"/>
        <v>0</v>
      </c>
      <c r="I29" s="261"/>
      <c r="J29" s="261"/>
      <c r="K29" s="261"/>
      <c r="L29" s="261"/>
      <c r="M29" s="261"/>
      <c r="N29" s="262"/>
      <c r="O29" s="263"/>
      <c r="P29" s="281">
        <f t="shared" si="17"/>
        <v>0</v>
      </c>
      <c r="Q29" s="422"/>
      <c r="R29" s="263">
        <f t="shared" si="19"/>
        <v>0</v>
      </c>
      <c r="S29" s="424"/>
      <c r="T29" s="264"/>
      <c r="U29" s="265"/>
      <c r="V29" s="286">
        <f t="shared" si="22"/>
        <v>0</v>
      </c>
      <c r="W29" s="71"/>
      <c r="X29" s="453" t="str">
        <f t="shared" ref="X29" si="106">IF(N29="1年目",1,(IF(N29="2年目",2,(IF(N29="3年目",3,"")))))</f>
        <v/>
      </c>
      <c r="Y29" s="453">
        <f t="shared" si="24"/>
        <v>0</v>
      </c>
      <c r="Z29" s="453">
        <f t="shared" si="25"/>
        <v>0</v>
      </c>
      <c r="AA29" s="226" t="str">
        <f t="shared" si="5"/>
        <v>有給注意</v>
      </c>
      <c r="AC29" s="210" t="e">
        <f t="shared" si="28"/>
        <v>#DIV/0!</v>
      </c>
      <c r="AD29" s="228" t="e">
        <f t="shared" si="6"/>
        <v>#DIV/0!</v>
      </c>
      <c r="AE29" s="228">
        <f t="shared" si="7"/>
        <v>0</v>
      </c>
      <c r="AF29" s="228">
        <f t="shared" si="8"/>
        <v>0</v>
      </c>
      <c r="AG29" s="228">
        <f t="shared" si="9"/>
        <v>0</v>
      </c>
      <c r="AH29" s="228">
        <f t="shared" si="10"/>
        <v>0</v>
      </c>
      <c r="AI29" s="228">
        <f t="shared" si="11"/>
        <v>0</v>
      </c>
      <c r="AJ29" s="228"/>
      <c r="AK29" s="228"/>
    </row>
    <row r="30" spans="1:37" s="226" customFormat="1" ht="23.25" customHeight="1">
      <c r="A30" s="415">
        <f t="shared" ref="A30" si="107">A31</f>
        <v>0</v>
      </c>
      <c r="B30" s="416">
        <f t="shared" si="77"/>
        <v>0</v>
      </c>
      <c r="C30" s="416">
        <f t="shared" si="77"/>
        <v>0</v>
      </c>
      <c r="D30" s="426">
        <f t="shared" si="14"/>
        <v>0</v>
      </c>
      <c r="E30" s="417">
        <f t="shared" ref="E30" si="108">E31</f>
        <v>0</v>
      </c>
      <c r="F30" s="417">
        <f t="shared" si="78"/>
        <v>0</v>
      </c>
      <c r="G30" s="417">
        <f t="shared" si="78"/>
        <v>0</v>
      </c>
      <c r="H30" s="426">
        <f t="shared" si="26"/>
        <v>0</v>
      </c>
      <c r="I30" s="417">
        <f t="shared" ref="I30" si="109">I31</f>
        <v>0</v>
      </c>
      <c r="J30" s="417">
        <f t="shared" si="79"/>
        <v>0</v>
      </c>
      <c r="K30" s="417">
        <f t="shared" si="79"/>
        <v>0</v>
      </c>
      <c r="L30" s="417">
        <f t="shared" si="79"/>
        <v>0</v>
      </c>
      <c r="M30" s="417">
        <f t="shared" si="79"/>
        <v>0</v>
      </c>
      <c r="N30" s="417">
        <f t="shared" ref="N30" si="110">N31</f>
        <v>0</v>
      </c>
      <c r="O30" s="418">
        <f t="shared" ref="O30" si="111">O31</f>
        <v>0</v>
      </c>
      <c r="P30" s="427">
        <f t="shared" si="17"/>
        <v>0</v>
      </c>
      <c r="Q30" s="421">
        <f t="shared" ref="Q30" si="112">Q31</f>
        <v>0</v>
      </c>
      <c r="R30" s="418">
        <f t="shared" si="19"/>
        <v>0</v>
      </c>
      <c r="S30" s="423"/>
      <c r="T30" s="419">
        <f t="shared" ref="T30" si="113">S30*5000</f>
        <v>0</v>
      </c>
      <c r="U30" s="420">
        <f t="shared" ref="U30" si="114">U31</f>
        <v>0</v>
      </c>
      <c r="V30" s="428">
        <f t="shared" si="22"/>
        <v>0</v>
      </c>
      <c r="W30" s="225"/>
      <c r="X30" s="453" t="str">
        <f t="shared" ref="X30" si="115">IF(N30="1年目",4,(IF(N30="2年目",5,(IF(N30="3年目",6,"")))))</f>
        <v/>
      </c>
      <c r="Y30" s="453">
        <f t="shared" si="24"/>
        <v>0</v>
      </c>
      <c r="Z30" s="453">
        <f t="shared" si="25"/>
        <v>0</v>
      </c>
      <c r="AA30" s="226" t="str">
        <f t="shared" si="5"/>
        <v>有給注意</v>
      </c>
      <c r="AB30" s="221" t="s">
        <v>11</v>
      </c>
      <c r="AC30" s="227" t="e">
        <f>IF((AD30+AE30+AF30+AG30+AH30+AI30)&lt;6,"否","適")</f>
        <v>#DIV/0!</v>
      </c>
      <c r="AD30" s="226" t="e">
        <f t="shared" si="6"/>
        <v>#DIV/0!</v>
      </c>
      <c r="AE30" s="226">
        <f t="shared" si="7"/>
        <v>0</v>
      </c>
      <c r="AF30" s="226">
        <f t="shared" si="8"/>
        <v>0</v>
      </c>
      <c r="AG30" s="226">
        <f t="shared" si="9"/>
        <v>0</v>
      </c>
      <c r="AH30" s="226">
        <f t="shared" si="10"/>
        <v>0</v>
      </c>
      <c r="AI30" s="226">
        <f t="shared" si="11"/>
        <v>0</v>
      </c>
    </row>
    <row r="31" spans="1:37" s="72" customFormat="1" ht="23.25" customHeight="1">
      <c r="A31" s="153"/>
      <c r="B31" s="154"/>
      <c r="C31" s="154"/>
      <c r="D31" s="282">
        <f t="shared" si="14"/>
        <v>0</v>
      </c>
      <c r="E31" s="259"/>
      <c r="F31" s="259"/>
      <c r="G31" s="259"/>
      <c r="H31" s="279">
        <f t="shared" si="26"/>
        <v>0</v>
      </c>
      <c r="I31" s="261"/>
      <c r="J31" s="261"/>
      <c r="K31" s="261"/>
      <c r="L31" s="261"/>
      <c r="M31" s="261"/>
      <c r="N31" s="262"/>
      <c r="O31" s="263"/>
      <c r="P31" s="281">
        <f t="shared" si="17"/>
        <v>0</v>
      </c>
      <c r="Q31" s="422"/>
      <c r="R31" s="263">
        <f t="shared" si="19"/>
        <v>0</v>
      </c>
      <c r="S31" s="424"/>
      <c r="T31" s="264"/>
      <c r="U31" s="265"/>
      <c r="V31" s="286">
        <f t="shared" si="22"/>
        <v>0</v>
      </c>
      <c r="W31" s="71"/>
      <c r="X31" s="453" t="str">
        <f t="shared" ref="X31" si="116">IF(N31="1年目",1,(IF(N31="2年目",2,(IF(N31="3年目",3,"")))))</f>
        <v/>
      </c>
      <c r="Y31" s="453">
        <f t="shared" si="24"/>
        <v>0</v>
      </c>
      <c r="Z31" s="453">
        <f t="shared" si="25"/>
        <v>0</v>
      </c>
      <c r="AA31" s="226" t="str">
        <f t="shared" si="5"/>
        <v>有給注意</v>
      </c>
      <c r="AC31" s="210" t="e">
        <f t="shared" si="28"/>
        <v>#DIV/0!</v>
      </c>
      <c r="AD31" s="228" t="e">
        <f t="shared" si="6"/>
        <v>#DIV/0!</v>
      </c>
      <c r="AE31" s="228">
        <f t="shared" si="7"/>
        <v>0</v>
      </c>
      <c r="AF31" s="228">
        <f t="shared" si="8"/>
        <v>0</v>
      </c>
      <c r="AG31" s="228">
        <f t="shared" si="9"/>
        <v>0</v>
      </c>
      <c r="AH31" s="228">
        <f t="shared" si="10"/>
        <v>0</v>
      </c>
      <c r="AI31" s="228">
        <f t="shared" si="11"/>
        <v>0</v>
      </c>
      <c r="AJ31" s="228"/>
      <c r="AK31" s="228"/>
    </row>
    <row r="32" spans="1:37" s="226" customFormat="1" ht="23.25" customHeight="1">
      <c r="A32" s="415">
        <f t="shared" ref="A32" si="117">A33</f>
        <v>0</v>
      </c>
      <c r="B32" s="416">
        <f t="shared" si="77"/>
        <v>0</v>
      </c>
      <c r="C32" s="416">
        <f t="shared" si="77"/>
        <v>0</v>
      </c>
      <c r="D32" s="426">
        <f t="shared" si="14"/>
        <v>0</v>
      </c>
      <c r="E32" s="417">
        <f t="shared" ref="E32" si="118">E33</f>
        <v>0</v>
      </c>
      <c r="F32" s="417">
        <f t="shared" si="78"/>
        <v>0</v>
      </c>
      <c r="G32" s="417">
        <f t="shared" si="78"/>
        <v>0</v>
      </c>
      <c r="H32" s="426">
        <f t="shared" si="26"/>
        <v>0</v>
      </c>
      <c r="I32" s="417">
        <f t="shared" ref="I32" si="119">I33</f>
        <v>0</v>
      </c>
      <c r="J32" s="417">
        <f t="shared" si="79"/>
        <v>0</v>
      </c>
      <c r="K32" s="417">
        <f t="shared" si="79"/>
        <v>0</v>
      </c>
      <c r="L32" s="417">
        <f t="shared" si="79"/>
        <v>0</v>
      </c>
      <c r="M32" s="417">
        <f t="shared" si="79"/>
        <v>0</v>
      </c>
      <c r="N32" s="417">
        <f t="shared" ref="N32" si="120">N33</f>
        <v>0</v>
      </c>
      <c r="O32" s="418">
        <f t="shared" ref="O32" si="121">O33</f>
        <v>0</v>
      </c>
      <c r="P32" s="427">
        <f t="shared" si="17"/>
        <v>0</v>
      </c>
      <c r="Q32" s="421">
        <f t="shared" ref="Q32" si="122">Q33</f>
        <v>0</v>
      </c>
      <c r="R32" s="418">
        <f t="shared" si="19"/>
        <v>0</v>
      </c>
      <c r="S32" s="423"/>
      <c r="T32" s="419">
        <f t="shared" ref="T32" si="123">S32*5000</f>
        <v>0</v>
      </c>
      <c r="U32" s="420">
        <f t="shared" ref="U32" si="124">U33</f>
        <v>0</v>
      </c>
      <c r="V32" s="428">
        <f t="shared" si="22"/>
        <v>0</v>
      </c>
      <c r="W32" s="225"/>
      <c r="X32" s="453" t="str">
        <f t="shared" ref="X32" si="125">IF(N32="1年目",4,(IF(N32="2年目",5,(IF(N32="3年目",6,"")))))</f>
        <v/>
      </c>
      <c r="Y32" s="453">
        <f t="shared" si="24"/>
        <v>0</v>
      </c>
      <c r="Z32" s="453">
        <f t="shared" si="25"/>
        <v>0</v>
      </c>
      <c r="AA32" s="226" t="str">
        <f t="shared" si="5"/>
        <v>有給注意</v>
      </c>
      <c r="AB32" s="221" t="s">
        <v>11</v>
      </c>
      <c r="AC32" s="227" t="e">
        <f>IF((AD32+AE32+AF32+AG32+AH32+AI32)&lt;6,"否","適")</f>
        <v>#DIV/0!</v>
      </c>
      <c r="AD32" s="226" t="e">
        <f t="shared" si="6"/>
        <v>#DIV/0!</v>
      </c>
      <c r="AE32" s="226">
        <f t="shared" si="7"/>
        <v>0</v>
      </c>
      <c r="AF32" s="226">
        <f t="shared" si="8"/>
        <v>0</v>
      </c>
      <c r="AG32" s="226">
        <f t="shared" si="9"/>
        <v>0</v>
      </c>
      <c r="AH32" s="226">
        <f t="shared" si="10"/>
        <v>0</v>
      </c>
      <c r="AI32" s="226">
        <f t="shared" si="11"/>
        <v>0</v>
      </c>
    </row>
    <row r="33" spans="1:37" s="72" customFormat="1" ht="23.25" customHeight="1">
      <c r="A33" s="153"/>
      <c r="B33" s="154"/>
      <c r="C33" s="154"/>
      <c r="D33" s="282">
        <f t="shared" si="14"/>
        <v>0</v>
      </c>
      <c r="E33" s="259"/>
      <c r="F33" s="259"/>
      <c r="G33" s="259"/>
      <c r="H33" s="279">
        <f t="shared" si="26"/>
        <v>0</v>
      </c>
      <c r="I33" s="261"/>
      <c r="J33" s="261"/>
      <c r="K33" s="261"/>
      <c r="L33" s="261"/>
      <c r="M33" s="261"/>
      <c r="N33" s="262"/>
      <c r="O33" s="263"/>
      <c r="P33" s="281">
        <f t="shared" si="17"/>
        <v>0</v>
      </c>
      <c r="Q33" s="422"/>
      <c r="R33" s="263">
        <f t="shared" si="19"/>
        <v>0</v>
      </c>
      <c r="S33" s="424"/>
      <c r="T33" s="264"/>
      <c r="U33" s="265"/>
      <c r="V33" s="286">
        <f t="shared" si="22"/>
        <v>0</v>
      </c>
      <c r="W33" s="71"/>
      <c r="X33" s="453" t="str">
        <f t="shared" ref="X33" si="126">IF(N33="1年目",1,(IF(N33="2年目",2,(IF(N33="3年目",3,"")))))</f>
        <v/>
      </c>
      <c r="Y33" s="453">
        <f t="shared" si="24"/>
        <v>0</v>
      </c>
      <c r="Z33" s="453">
        <f t="shared" si="25"/>
        <v>0</v>
      </c>
      <c r="AA33" s="226" t="str">
        <f t="shared" si="5"/>
        <v>有給注意</v>
      </c>
      <c r="AC33" s="210" t="e">
        <f t="shared" si="28"/>
        <v>#DIV/0!</v>
      </c>
      <c r="AD33" s="228" t="e">
        <f t="shared" si="6"/>
        <v>#DIV/0!</v>
      </c>
      <c r="AE33" s="228">
        <f t="shared" si="7"/>
        <v>0</v>
      </c>
      <c r="AF33" s="228">
        <f t="shared" si="8"/>
        <v>0</v>
      </c>
      <c r="AG33" s="228">
        <f t="shared" si="9"/>
        <v>0</v>
      </c>
      <c r="AH33" s="228">
        <f t="shared" si="10"/>
        <v>0</v>
      </c>
      <c r="AI33" s="228">
        <f t="shared" si="11"/>
        <v>0</v>
      </c>
      <c r="AJ33" s="228"/>
      <c r="AK33" s="228"/>
    </row>
    <row r="34" spans="1:37" s="226" customFormat="1" ht="23.25" customHeight="1">
      <c r="A34" s="415">
        <f t="shared" ref="A34" si="127">A35</f>
        <v>0</v>
      </c>
      <c r="B34" s="416">
        <f t="shared" si="77"/>
        <v>0</v>
      </c>
      <c r="C34" s="416">
        <f t="shared" si="77"/>
        <v>0</v>
      </c>
      <c r="D34" s="426">
        <f t="shared" si="14"/>
        <v>0</v>
      </c>
      <c r="E34" s="417">
        <f t="shared" ref="E34" si="128">E35</f>
        <v>0</v>
      </c>
      <c r="F34" s="417">
        <f t="shared" si="78"/>
        <v>0</v>
      </c>
      <c r="G34" s="417">
        <f t="shared" si="78"/>
        <v>0</v>
      </c>
      <c r="H34" s="426">
        <f t="shared" si="26"/>
        <v>0</v>
      </c>
      <c r="I34" s="417">
        <f t="shared" ref="I34" si="129">I35</f>
        <v>0</v>
      </c>
      <c r="J34" s="417">
        <f t="shared" si="79"/>
        <v>0</v>
      </c>
      <c r="K34" s="417">
        <f t="shared" si="79"/>
        <v>0</v>
      </c>
      <c r="L34" s="417">
        <f t="shared" si="79"/>
        <v>0</v>
      </c>
      <c r="M34" s="417">
        <f t="shared" si="79"/>
        <v>0</v>
      </c>
      <c r="N34" s="417">
        <f t="shared" ref="N34" si="130">N35</f>
        <v>0</v>
      </c>
      <c r="O34" s="418">
        <f t="shared" ref="O34" si="131">O35</f>
        <v>0</v>
      </c>
      <c r="P34" s="427">
        <f t="shared" si="17"/>
        <v>0</v>
      </c>
      <c r="Q34" s="421">
        <f t="shared" ref="Q34" si="132">Q35</f>
        <v>0</v>
      </c>
      <c r="R34" s="418">
        <f t="shared" si="19"/>
        <v>0</v>
      </c>
      <c r="S34" s="423"/>
      <c r="T34" s="419">
        <f t="shared" ref="T34" si="133">S34*5000</f>
        <v>0</v>
      </c>
      <c r="U34" s="420">
        <f t="shared" ref="U34" si="134">U35</f>
        <v>0</v>
      </c>
      <c r="V34" s="428">
        <f t="shared" si="22"/>
        <v>0</v>
      </c>
      <c r="W34" s="225"/>
      <c r="X34" s="453" t="str">
        <f t="shared" ref="X34" si="135">IF(N34="1年目",4,(IF(N34="2年目",5,(IF(N34="3年目",6,"")))))</f>
        <v/>
      </c>
      <c r="Y34" s="453">
        <f t="shared" si="24"/>
        <v>0</v>
      </c>
      <c r="Z34" s="453">
        <f t="shared" si="25"/>
        <v>0</v>
      </c>
      <c r="AA34" s="226" t="str">
        <f t="shared" si="5"/>
        <v>有給注意</v>
      </c>
      <c r="AB34" s="221" t="s">
        <v>11</v>
      </c>
      <c r="AC34" s="227" t="e">
        <f>IF((AD34+AE34+AF34+AG34+AH34+AI34)&lt;6,"否","適")</f>
        <v>#DIV/0!</v>
      </c>
      <c r="AD34" s="226" t="e">
        <f t="shared" si="6"/>
        <v>#DIV/0!</v>
      </c>
      <c r="AE34" s="226">
        <f t="shared" si="7"/>
        <v>0</v>
      </c>
      <c r="AF34" s="226">
        <f t="shared" si="8"/>
        <v>0</v>
      </c>
      <c r="AG34" s="226">
        <f t="shared" si="9"/>
        <v>0</v>
      </c>
      <c r="AH34" s="226">
        <f t="shared" si="10"/>
        <v>0</v>
      </c>
      <c r="AI34" s="226">
        <f t="shared" si="11"/>
        <v>0</v>
      </c>
    </row>
    <row r="35" spans="1:37" s="72" customFormat="1" ht="23.25" customHeight="1">
      <c r="A35" s="153"/>
      <c r="B35" s="154"/>
      <c r="C35" s="154"/>
      <c r="D35" s="282">
        <f t="shared" si="14"/>
        <v>0</v>
      </c>
      <c r="E35" s="259"/>
      <c r="F35" s="259"/>
      <c r="G35" s="259"/>
      <c r="H35" s="279">
        <f t="shared" si="26"/>
        <v>0</v>
      </c>
      <c r="I35" s="261"/>
      <c r="J35" s="261"/>
      <c r="K35" s="261"/>
      <c r="L35" s="261"/>
      <c r="M35" s="261"/>
      <c r="N35" s="262"/>
      <c r="O35" s="263"/>
      <c r="P35" s="281">
        <f t="shared" si="17"/>
        <v>0</v>
      </c>
      <c r="Q35" s="422"/>
      <c r="R35" s="263">
        <f t="shared" si="19"/>
        <v>0</v>
      </c>
      <c r="S35" s="424"/>
      <c r="T35" s="264"/>
      <c r="U35" s="265"/>
      <c r="V35" s="286">
        <f t="shared" si="22"/>
        <v>0</v>
      </c>
      <c r="W35" s="71"/>
      <c r="X35" s="453" t="str">
        <f t="shared" ref="X35" si="136">IF(N35="1年目",1,(IF(N35="2年目",2,(IF(N35="3年目",3,"")))))</f>
        <v/>
      </c>
      <c r="Y35" s="453">
        <f t="shared" si="24"/>
        <v>0</v>
      </c>
      <c r="Z35" s="453">
        <f t="shared" si="25"/>
        <v>0</v>
      </c>
      <c r="AA35" s="226" t="str">
        <f t="shared" si="5"/>
        <v>有給注意</v>
      </c>
      <c r="AC35" s="210" t="e">
        <f t="shared" si="28"/>
        <v>#DIV/0!</v>
      </c>
      <c r="AD35" s="228" t="e">
        <f t="shared" si="6"/>
        <v>#DIV/0!</v>
      </c>
      <c r="AE35" s="228">
        <f t="shared" si="7"/>
        <v>0</v>
      </c>
      <c r="AF35" s="228">
        <f t="shared" si="8"/>
        <v>0</v>
      </c>
      <c r="AG35" s="228">
        <f t="shared" si="9"/>
        <v>0</v>
      </c>
      <c r="AH35" s="228">
        <f t="shared" si="10"/>
        <v>0</v>
      </c>
      <c r="AI35" s="228">
        <f t="shared" si="11"/>
        <v>0</v>
      </c>
      <c r="AJ35" s="228"/>
      <c r="AK35" s="228"/>
    </row>
    <row r="36" spans="1:37" s="226" customFormat="1" ht="23.25" customHeight="1">
      <c r="A36" s="415">
        <f t="shared" ref="A36" si="137">A37</f>
        <v>0</v>
      </c>
      <c r="B36" s="416">
        <f t="shared" si="77"/>
        <v>0</v>
      </c>
      <c r="C36" s="416">
        <f t="shared" si="77"/>
        <v>0</v>
      </c>
      <c r="D36" s="426">
        <f t="shared" si="14"/>
        <v>0</v>
      </c>
      <c r="E36" s="417">
        <f t="shared" ref="E36" si="138">E37</f>
        <v>0</v>
      </c>
      <c r="F36" s="417">
        <f t="shared" si="78"/>
        <v>0</v>
      </c>
      <c r="G36" s="417">
        <f t="shared" si="78"/>
        <v>0</v>
      </c>
      <c r="H36" s="426">
        <f t="shared" si="26"/>
        <v>0</v>
      </c>
      <c r="I36" s="417">
        <f t="shared" ref="I36" si="139">I37</f>
        <v>0</v>
      </c>
      <c r="J36" s="417">
        <f t="shared" si="79"/>
        <v>0</v>
      </c>
      <c r="K36" s="417">
        <f t="shared" si="79"/>
        <v>0</v>
      </c>
      <c r="L36" s="417">
        <f t="shared" si="79"/>
        <v>0</v>
      </c>
      <c r="M36" s="417">
        <f t="shared" si="79"/>
        <v>0</v>
      </c>
      <c r="N36" s="417">
        <f t="shared" ref="N36" si="140">N37</f>
        <v>0</v>
      </c>
      <c r="O36" s="418">
        <f t="shared" ref="O36" si="141">O37</f>
        <v>0</v>
      </c>
      <c r="P36" s="427">
        <f t="shared" si="17"/>
        <v>0</v>
      </c>
      <c r="Q36" s="421">
        <f t="shared" ref="Q36" si="142">Q37</f>
        <v>0</v>
      </c>
      <c r="R36" s="418">
        <f t="shared" si="19"/>
        <v>0</v>
      </c>
      <c r="S36" s="423"/>
      <c r="T36" s="419">
        <f t="shared" ref="T36" si="143">S36*5000</f>
        <v>0</v>
      </c>
      <c r="U36" s="420">
        <f t="shared" ref="U36" si="144">U37</f>
        <v>0</v>
      </c>
      <c r="V36" s="428">
        <f t="shared" si="22"/>
        <v>0</v>
      </c>
      <c r="W36" s="225"/>
      <c r="X36" s="453" t="str">
        <f t="shared" ref="X36" si="145">IF(N36="1年目",4,(IF(N36="2年目",5,(IF(N36="3年目",6,"")))))</f>
        <v/>
      </c>
      <c r="Y36" s="453">
        <f t="shared" si="24"/>
        <v>0</v>
      </c>
      <c r="Z36" s="453">
        <f t="shared" si="25"/>
        <v>0</v>
      </c>
      <c r="AA36" s="226" t="str">
        <f t="shared" si="5"/>
        <v>有給注意</v>
      </c>
      <c r="AB36" s="221" t="s">
        <v>11</v>
      </c>
      <c r="AC36" s="227" t="e">
        <f>IF((AD36+AE36+AF36+AG36+AH36+AI36)&lt;6,"否","適")</f>
        <v>#DIV/0!</v>
      </c>
      <c r="AD36" s="226" t="e">
        <f t="shared" si="6"/>
        <v>#DIV/0!</v>
      </c>
      <c r="AE36" s="226">
        <f t="shared" si="7"/>
        <v>0</v>
      </c>
      <c r="AF36" s="226">
        <f t="shared" si="8"/>
        <v>0</v>
      </c>
      <c r="AG36" s="226">
        <f t="shared" si="9"/>
        <v>0</v>
      </c>
      <c r="AH36" s="226">
        <f t="shared" si="10"/>
        <v>0</v>
      </c>
      <c r="AI36" s="226">
        <f t="shared" si="11"/>
        <v>0</v>
      </c>
    </row>
    <row r="37" spans="1:37" s="72" customFormat="1" ht="23.25" customHeight="1">
      <c r="A37" s="153"/>
      <c r="B37" s="154"/>
      <c r="C37" s="154"/>
      <c r="D37" s="282">
        <f t="shared" si="14"/>
        <v>0</v>
      </c>
      <c r="E37" s="259"/>
      <c r="F37" s="259"/>
      <c r="G37" s="259"/>
      <c r="H37" s="279">
        <f t="shared" si="26"/>
        <v>0</v>
      </c>
      <c r="I37" s="261"/>
      <c r="J37" s="261"/>
      <c r="K37" s="261"/>
      <c r="L37" s="261"/>
      <c r="M37" s="261"/>
      <c r="N37" s="262"/>
      <c r="O37" s="263"/>
      <c r="P37" s="281">
        <f t="shared" si="17"/>
        <v>0</v>
      </c>
      <c r="Q37" s="422"/>
      <c r="R37" s="263">
        <f t="shared" si="19"/>
        <v>0</v>
      </c>
      <c r="S37" s="424"/>
      <c r="T37" s="264"/>
      <c r="U37" s="265"/>
      <c r="V37" s="286">
        <f t="shared" si="22"/>
        <v>0</v>
      </c>
      <c r="W37" s="71"/>
      <c r="X37" s="453" t="str">
        <f t="shared" ref="X37" si="146">IF(N37="1年目",1,(IF(N37="2年目",2,(IF(N37="3年目",3,"")))))</f>
        <v/>
      </c>
      <c r="Y37" s="453">
        <f t="shared" si="24"/>
        <v>0</v>
      </c>
      <c r="Z37" s="453">
        <f t="shared" si="25"/>
        <v>0</v>
      </c>
      <c r="AA37" s="226" t="str">
        <f t="shared" si="5"/>
        <v>有給注意</v>
      </c>
      <c r="AC37" s="210" t="e">
        <f t="shared" si="28"/>
        <v>#DIV/0!</v>
      </c>
      <c r="AD37" s="228" t="e">
        <f t="shared" si="6"/>
        <v>#DIV/0!</v>
      </c>
      <c r="AE37" s="228">
        <f t="shared" si="7"/>
        <v>0</v>
      </c>
      <c r="AF37" s="228">
        <f t="shared" si="8"/>
        <v>0</v>
      </c>
      <c r="AG37" s="228">
        <f t="shared" si="9"/>
        <v>0</v>
      </c>
      <c r="AH37" s="228">
        <f t="shared" si="10"/>
        <v>0</v>
      </c>
      <c r="AI37" s="228">
        <f t="shared" si="11"/>
        <v>0</v>
      </c>
      <c r="AJ37" s="228"/>
      <c r="AK37" s="228"/>
    </row>
    <row r="38" spans="1:37" s="226" customFormat="1" ht="23.25" customHeight="1">
      <c r="A38" s="415">
        <f t="shared" ref="A38" si="147">A39</f>
        <v>0</v>
      </c>
      <c r="B38" s="416">
        <f t="shared" si="77"/>
        <v>0</v>
      </c>
      <c r="C38" s="416">
        <f t="shared" si="77"/>
        <v>0</v>
      </c>
      <c r="D38" s="426">
        <f t="shared" si="14"/>
        <v>0</v>
      </c>
      <c r="E38" s="417">
        <f t="shared" ref="E38" si="148">E39</f>
        <v>0</v>
      </c>
      <c r="F38" s="417">
        <f t="shared" si="78"/>
        <v>0</v>
      </c>
      <c r="G38" s="417">
        <f t="shared" si="78"/>
        <v>0</v>
      </c>
      <c r="H38" s="426">
        <f t="shared" si="26"/>
        <v>0</v>
      </c>
      <c r="I38" s="417">
        <f t="shared" ref="I38" si="149">I39</f>
        <v>0</v>
      </c>
      <c r="J38" s="417">
        <f t="shared" si="79"/>
        <v>0</v>
      </c>
      <c r="K38" s="417">
        <f t="shared" si="79"/>
        <v>0</v>
      </c>
      <c r="L38" s="417">
        <f t="shared" si="79"/>
        <v>0</v>
      </c>
      <c r="M38" s="417">
        <f t="shared" si="79"/>
        <v>0</v>
      </c>
      <c r="N38" s="417">
        <f t="shared" ref="N38" si="150">N39</f>
        <v>0</v>
      </c>
      <c r="O38" s="418">
        <f t="shared" ref="O38" si="151">O39</f>
        <v>0</v>
      </c>
      <c r="P38" s="427">
        <f t="shared" si="17"/>
        <v>0</v>
      </c>
      <c r="Q38" s="421">
        <f t="shared" ref="Q38" si="152">Q39</f>
        <v>0</v>
      </c>
      <c r="R38" s="418">
        <f t="shared" si="19"/>
        <v>0</v>
      </c>
      <c r="S38" s="423"/>
      <c r="T38" s="419">
        <f t="shared" ref="T38" si="153">S38*5000</f>
        <v>0</v>
      </c>
      <c r="U38" s="420">
        <f t="shared" ref="U38" si="154">U39</f>
        <v>0</v>
      </c>
      <c r="V38" s="428">
        <f t="shared" si="22"/>
        <v>0</v>
      </c>
      <c r="W38" s="225"/>
      <c r="X38" s="453" t="str">
        <f t="shared" ref="X38" si="155">IF(N38="1年目",4,(IF(N38="2年目",5,(IF(N38="3年目",6,"")))))</f>
        <v/>
      </c>
      <c r="Y38" s="453">
        <f t="shared" si="24"/>
        <v>0</v>
      </c>
      <c r="Z38" s="453">
        <f t="shared" si="25"/>
        <v>0</v>
      </c>
      <c r="AA38" s="226" t="str">
        <f t="shared" si="5"/>
        <v>有給注意</v>
      </c>
      <c r="AB38" s="221" t="s">
        <v>11</v>
      </c>
      <c r="AC38" s="227" t="e">
        <f>IF((AD38+AE38+AF38+AG38+AH38+AI38)&lt;6,"否","適")</f>
        <v>#DIV/0!</v>
      </c>
      <c r="AD38" s="226" t="e">
        <f t="shared" si="6"/>
        <v>#DIV/0!</v>
      </c>
      <c r="AE38" s="226">
        <f t="shared" si="7"/>
        <v>0</v>
      </c>
      <c r="AF38" s="226">
        <f t="shared" si="8"/>
        <v>0</v>
      </c>
      <c r="AG38" s="226">
        <f t="shared" si="9"/>
        <v>0</v>
      </c>
      <c r="AH38" s="226">
        <f t="shared" si="10"/>
        <v>0</v>
      </c>
      <c r="AI38" s="226">
        <f t="shared" si="11"/>
        <v>0</v>
      </c>
    </row>
    <row r="39" spans="1:37" s="72" customFormat="1" ht="23.25" customHeight="1">
      <c r="A39" s="153"/>
      <c r="B39" s="154"/>
      <c r="C39" s="154"/>
      <c r="D39" s="282">
        <f t="shared" si="14"/>
        <v>0</v>
      </c>
      <c r="E39" s="259"/>
      <c r="F39" s="259"/>
      <c r="G39" s="259"/>
      <c r="H39" s="279">
        <f t="shared" si="26"/>
        <v>0</v>
      </c>
      <c r="I39" s="261"/>
      <c r="J39" s="261"/>
      <c r="K39" s="261"/>
      <c r="L39" s="261"/>
      <c r="M39" s="261"/>
      <c r="N39" s="262"/>
      <c r="O39" s="263"/>
      <c r="P39" s="281">
        <f t="shared" si="17"/>
        <v>0</v>
      </c>
      <c r="Q39" s="422"/>
      <c r="R39" s="263">
        <f t="shared" si="19"/>
        <v>0</v>
      </c>
      <c r="S39" s="424"/>
      <c r="T39" s="264"/>
      <c r="U39" s="265"/>
      <c r="V39" s="286">
        <f t="shared" si="22"/>
        <v>0</v>
      </c>
      <c r="W39" s="71"/>
      <c r="X39" s="453" t="str">
        <f t="shared" ref="X39" si="156">IF(N39="1年目",1,(IF(N39="2年目",2,(IF(N39="3年目",3,"")))))</f>
        <v/>
      </c>
      <c r="Y39" s="453">
        <f t="shared" si="24"/>
        <v>0</v>
      </c>
      <c r="Z39" s="453">
        <f t="shared" si="25"/>
        <v>0</v>
      </c>
      <c r="AA39" s="226" t="str">
        <f t="shared" si="5"/>
        <v>有給注意</v>
      </c>
      <c r="AC39" s="210" t="e">
        <f t="shared" si="28"/>
        <v>#DIV/0!</v>
      </c>
      <c r="AD39" s="228" t="e">
        <f t="shared" si="6"/>
        <v>#DIV/0!</v>
      </c>
      <c r="AE39" s="228">
        <f t="shared" si="7"/>
        <v>0</v>
      </c>
      <c r="AF39" s="228">
        <f t="shared" si="8"/>
        <v>0</v>
      </c>
      <c r="AG39" s="228">
        <f t="shared" si="9"/>
        <v>0</v>
      </c>
      <c r="AH39" s="228">
        <f t="shared" si="10"/>
        <v>0</v>
      </c>
      <c r="AI39" s="228">
        <f t="shared" si="11"/>
        <v>0</v>
      </c>
      <c r="AJ39" s="228"/>
      <c r="AK39" s="228"/>
    </row>
    <row r="40" spans="1:37" s="226" customFormat="1" ht="23.25" customHeight="1">
      <c r="A40" s="415">
        <f t="shared" ref="A40" si="157">A41</f>
        <v>0</v>
      </c>
      <c r="B40" s="416">
        <f t="shared" si="77"/>
        <v>0</v>
      </c>
      <c r="C40" s="416">
        <f t="shared" si="77"/>
        <v>0</v>
      </c>
      <c r="D40" s="426">
        <f t="shared" si="14"/>
        <v>0</v>
      </c>
      <c r="E40" s="417">
        <f t="shared" ref="E40" si="158">E41</f>
        <v>0</v>
      </c>
      <c r="F40" s="417">
        <f t="shared" si="78"/>
        <v>0</v>
      </c>
      <c r="G40" s="417">
        <f t="shared" si="78"/>
        <v>0</v>
      </c>
      <c r="H40" s="426">
        <f t="shared" si="26"/>
        <v>0</v>
      </c>
      <c r="I40" s="417">
        <f t="shared" ref="I40" si="159">I41</f>
        <v>0</v>
      </c>
      <c r="J40" s="417">
        <f t="shared" si="79"/>
        <v>0</v>
      </c>
      <c r="K40" s="417">
        <f t="shared" si="79"/>
        <v>0</v>
      </c>
      <c r="L40" s="417">
        <f t="shared" si="79"/>
        <v>0</v>
      </c>
      <c r="M40" s="417">
        <f t="shared" si="79"/>
        <v>0</v>
      </c>
      <c r="N40" s="417">
        <f t="shared" ref="N40" si="160">N41</f>
        <v>0</v>
      </c>
      <c r="O40" s="418">
        <f t="shared" ref="O40" si="161">O41</f>
        <v>0</v>
      </c>
      <c r="P40" s="427">
        <f t="shared" si="17"/>
        <v>0</v>
      </c>
      <c r="Q40" s="421">
        <f t="shared" ref="Q40" si="162">Q41</f>
        <v>0</v>
      </c>
      <c r="R40" s="418">
        <f t="shared" si="19"/>
        <v>0</v>
      </c>
      <c r="S40" s="423"/>
      <c r="T40" s="419">
        <f t="shared" ref="T40" si="163">S40*5000</f>
        <v>0</v>
      </c>
      <c r="U40" s="420">
        <f t="shared" ref="U40" si="164">U41</f>
        <v>0</v>
      </c>
      <c r="V40" s="428">
        <f t="shared" si="22"/>
        <v>0</v>
      </c>
      <c r="W40" s="225"/>
      <c r="X40" s="453" t="str">
        <f t="shared" ref="X40" si="165">IF(N40="1年目",4,(IF(N40="2年目",5,(IF(N40="3年目",6,"")))))</f>
        <v/>
      </c>
      <c r="Y40" s="453">
        <f t="shared" si="24"/>
        <v>0</v>
      </c>
      <c r="Z40" s="453">
        <f t="shared" si="25"/>
        <v>0</v>
      </c>
      <c r="AA40" s="226" t="str">
        <f t="shared" ref="AA40:AA71" si="166">IF(F40&lt;5,"有給注意","")</f>
        <v>有給注意</v>
      </c>
      <c r="AB40" s="221" t="s">
        <v>11</v>
      </c>
      <c r="AC40" s="227" t="e">
        <f>IF((AD40+AE40+AF40+AG40+AH40+AI40)&lt;6,"否","適")</f>
        <v>#DIV/0!</v>
      </c>
      <c r="AD40" s="226" t="e">
        <f t="shared" ref="AD40:AD69" si="167">IF((H40/E40)*100&lt;80,0,1)</f>
        <v>#DIV/0!</v>
      </c>
      <c r="AE40" s="226">
        <f t="shared" ref="AE40:AE69" si="168">IF(I40="加入",1,0)</f>
        <v>0</v>
      </c>
      <c r="AF40" s="226">
        <f t="shared" ref="AF40:AF69" si="169">IF(J40="加入",1,0)</f>
        <v>0</v>
      </c>
      <c r="AG40" s="226">
        <f t="shared" ref="AG40:AG69" si="170">IF(K40="加入",1,0)</f>
        <v>0</v>
      </c>
      <c r="AH40" s="226">
        <f t="shared" ref="AH40:AH69" si="171">IF(L40="加入",1,0)</f>
        <v>0</v>
      </c>
      <c r="AI40" s="226">
        <f t="shared" ref="AI40:AI69" si="172">IF(M40="加入",1,0)</f>
        <v>0</v>
      </c>
    </row>
    <row r="41" spans="1:37" s="72" customFormat="1" ht="23.25" customHeight="1">
      <c r="A41" s="153"/>
      <c r="B41" s="154"/>
      <c r="C41" s="154"/>
      <c r="D41" s="282">
        <f t="shared" si="14"/>
        <v>0</v>
      </c>
      <c r="E41" s="259"/>
      <c r="F41" s="259"/>
      <c r="G41" s="259"/>
      <c r="H41" s="279">
        <f t="shared" si="26"/>
        <v>0</v>
      </c>
      <c r="I41" s="261"/>
      <c r="J41" s="261"/>
      <c r="K41" s="261"/>
      <c r="L41" s="261"/>
      <c r="M41" s="261"/>
      <c r="N41" s="262"/>
      <c r="O41" s="263"/>
      <c r="P41" s="281">
        <f t="shared" si="17"/>
        <v>0</v>
      </c>
      <c r="Q41" s="422"/>
      <c r="R41" s="263">
        <f t="shared" si="19"/>
        <v>0</v>
      </c>
      <c r="S41" s="424"/>
      <c r="T41" s="264"/>
      <c r="U41" s="265"/>
      <c r="V41" s="286">
        <f t="shared" si="22"/>
        <v>0</v>
      </c>
      <c r="W41" s="71"/>
      <c r="X41" s="453" t="str">
        <f t="shared" ref="X41" si="173">IF(N41="1年目",1,(IF(N41="2年目",2,(IF(N41="3年目",3,"")))))</f>
        <v/>
      </c>
      <c r="Y41" s="453">
        <f t="shared" si="24"/>
        <v>0</v>
      </c>
      <c r="Z41" s="453">
        <f t="shared" si="25"/>
        <v>0</v>
      </c>
      <c r="AA41" s="226" t="str">
        <f t="shared" si="166"/>
        <v>有給注意</v>
      </c>
      <c r="AC41" s="210" t="e">
        <f t="shared" si="28"/>
        <v>#DIV/0!</v>
      </c>
      <c r="AD41" s="228" t="e">
        <f t="shared" si="167"/>
        <v>#DIV/0!</v>
      </c>
      <c r="AE41" s="228">
        <f t="shared" si="168"/>
        <v>0</v>
      </c>
      <c r="AF41" s="228">
        <f t="shared" si="169"/>
        <v>0</v>
      </c>
      <c r="AG41" s="228">
        <f t="shared" si="170"/>
        <v>0</v>
      </c>
      <c r="AH41" s="228">
        <f t="shared" si="171"/>
        <v>0</v>
      </c>
      <c r="AI41" s="228">
        <f t="shared" si="172"/>
        <v>0</v>
      </c>
      <c r="AJ41" s="228"/>
      <c r="AK41" s="228"/>
    </row>
    <row r="42" spans="1:37" s="226" customFormat="1" ht="23.25" customHeight="1">
      <c r="A42" s="415">
        <f t="shared" ref="A42" si="174">A43</f>
        <v>0</v>
      </c>
      <c r="B42" s="416">
        <f t="shared" si="77"/>
        <v>0</v>
      </c>
      <c r="C42" s="416">
        <f t="shared" si="77"/>
        <v>0</v>
      </c>
      <c r="D42" s="426">
        <f t="shared" si="14"/>
        <v>0</v>
      </c>
      <c r="E42" s="417">
        <f t="shared" ref="E42" si="175">E43</f>
        <v>0</v>
      </c>
      <c r="F42" s="417">
        <f t="shared" si="78"/>
        <v>0</v>
      </c>
      <c r="G42" s="417">
        <f t="shared" si="78"/>
        <v>0</v>
      </c>
      <c r="H42" s="426">
        <f t="shared" si="26"/>
        <v>0</v>
      </c>
      <c r="I42" s="417">
        <f t="shared" ref="I42" si="176">I43</f>
        <v>0</v>
      </c>
      <c r="J42" s="417">
        <f t="shared" si="79"/>
        <v>0</v>
      </c>
      <c r="K42" s="417">
        <f t="shared" si="79"/>
        <v>0</v>
      </c>
      <c r="L42" s="417">
        <f t="shared" si="79"/>
        <v>0</v>
      </c>
      <c r="M42" s="417">
        <f t="shared" si="79"/>
        <v>0</v>
      </c>
      <c r="N42" s="417">
        <f t="shared" ref="N42" si="177">N43</f>
        <v>0</v>
      </c>
      <c r="O42" s="418">
        <f t="shared" ref="O42" si="178">O43</f>
        <v>0</v>
      </c>
      <c r="P42" s="427">
        <f t="shared" si="17"/>
        <v>0</v>
      </c>
      <c r="Q42" s="421">
        <f t="shared" ref="Q42" si="179">Q43</f>
        <v>0</v>
      </c>
      <c r="R42" s="418">
        <f t="shared" si="19"/>
        <v>0</v>
      </c>
      <c r="S42" s="423"/>
      <c r="T42" s="419">
        <f t="shared" ref="T42" si="180">S42*5000</f>
        <v>0</v>
      </c>
      <c r="U42" s="420">
        <f t="shared" ref="U42" si="181">U43</f>
        <v>0</v>
      </c>
      <c r="V42" s="428">
        <f t="shared" si="22"/>
        <v>0</v>
      </c>
      <c r="W42" s="225"/>
      <c r="X42" s="453" t="str">
        <f t="shared" ref="X42" si="182">IF(N42="1年目",4,(IF(N42="2年目",5,(IF(N42="3年目",6,"")))))</f>
        <v/>
      </c>
      <c r="Y42" s="453">
        <f t="shared" si="24"/>
        <v>0</v>
      </c>
      <c r="Z42" s="453">
        <f t="shared" si="25"/>
        <v>0</v>
      </c>
      <c r="AA42" s="226" t="str">
        <f t="shared" si="166"/>
        <v>有給注意</v>
      </c>
      <c r="AB42" s="221" t="s">
        <v>11</v>
      </c>
      <c r="AC42" s="227" t="e">
        <f>IF((AD42+AE42+AF42+AG42+AH42+AI42)&lt;6,"否","適")</f>
        <v>#DIV/0!</v>
      </c>
      <c r="AD42" s="226" t="e">
        <f t="shared" si="167"/>
        <v>#DIV/0!</v>
      </c>
      <c r="AE42" s="226">
        <f t="shared" si="168"/>
        <v>0</v>
      </c>
      <c r="AF42" s="226">
        <f t="shared" si="169"/>
        <v>0</v>
      </c>
      <c r="AG42" s="226">
        <f t="shared" si="170"/>
        <v>0</v>
      </c>
      <c r="AH42" s="226">
        <f t="shared" si="171"/>
        <v>0</v>
      </c>
      <c r="AI42" s="226">
        <f t="shared" si="172"/>
        <v>0</v>
      </c>
    </row>
    <row r="43" spans="1:37" s="72" customFormat="1" ht="23.25" customHeight="1">
      <c r="A43" s="153"/>
      <c r="B43" s="154"/>
      <c r="C43" s="154"/>
      <c r="D43" s="282">
        <f t="shared" si="14"/>
        <v>0</v>
      </c>
      <c r="E43" s="259"/>
      <c r="F43" s="259"/>
      <c r="G43" s="259"/>
      <c r="H43" s="279">
        <f t="shared" si="26"/>
        <v>0</v>
      </c>
      <c r="I43" s="261"/>
      <c r="J43" s="261"/>
      <c r="K43" s="261"/>
      <c r="L43" s="261"/>
      <c r="M43" s="261"/>
      <c r="N43" s="262"/>
      <c r="O43" s="263"/>
      <c r="P43" s="281">
        <f t="shared" si="17"/>
        <v>0</v>
      </c>
      <c r="Q43" s="422"/>
      <c r="R43" s="263">
        <f t="shared" si="19"/>
        <v>0</v>
      </c>
      <c r="S43" s="424"/>
      <c r="T43" s="264"/>
      <c r="U43" s="265"/>
      <c r="V43" s="286">
        <f t="shared" si="22"/>
        <v>0</v>
      </c>
      <c r="W43" s="71"/>
      <c r="X43" s="453" t="str">
        <f t="shared" ref="X43" si="183">IF(N43="1年目",1,(IF(N43="2年目",2,(IF(N43="3年目",3,"")))))</f>
        <v/>
      </c>
      <c r="Y43" s="453">
        <f t="shared" si="24"/>
        <v>0</v>
      </c>
      <c r="Z43" s="453">
        <f t="shared" si="25"/>
        <v>0</v>
      </c>
      <c r="AA43" s="226" t="str">
        <f t="shared" si="166"/>
        <v>有給注意</v>
      </c>
      <c r="AC43" s="210" t="e">
        <f t="shared" si="28"/>
        <v>#DIV/0!</v>
      </c>
      <c r="AD43" s="228" t="e">
        <f t="shared" si="167"/>
        <v>#DIV/0!</v>
      </c>
      <c r="AE43" s="228">
        <f t="shared" si="168"/>
        <v>0</v>
      </c>
      <c r="AF43" s="228">
        <f t="shared" si="169"/>
        <v>0</v>
      </c>
      <c r="AG43" s="228">
        <f t="shared" si="170"/>
        <v>0</v>
      </c>
      <c r="AH43" s="228">
        <f t="shared" si="171"/>
        <v>0</v>
      </c>
      <c r="AI43" s="228">
        <f t="shared" si="172"/>
        <v>0</v>
      </c>
      <c r="AJ43" s="228"/>
      <c r="AK43" s="228"/>
    </row>
    <row r="44" spans="1:37" s="226" customFormat="1" ht="23.25" customHeight="1">
      <c r="A44" s="415">
        <f t="shared" ref="A44" si="184">A45</f>
        <v>0</v>
      </c>
      <c r="B44" s="416">
        <f t="shared" si="77"/>
        <v>0</v>
      </c>
      <c r="C44" s="416">
        <f t="shared" si="77"/>
        <v>0</v>
      </c>
      <c r="D44" s="426">
        <f t="shared" si="14"/>
        <v>0</v>
      </c>
      <c r="E44" s="417">
        <f t="shared" ref="E44" si="185">E45</f>
        <v>0</v>
      </c>
      <c r="F44" s="417">
        <f t="shared" si="78"/>
        <v>0</v>
      </c>
      <c r="G44" s="417">
        <f t="shared" si="78"/>
        <v>0</v>
      </c>
      <c r="H44" s="426">
        <f t="shared" si="26"/>
        <v>0</v>
      </c>
      <c r="I44" s="417">
        <f t="shared" ref="I44" si="186">I45</f>
        <v>0</v>
      </c>
      <c r="J44" s="417">
        <f t="shared" si="79"/>
        <v>0</v>
      </c>
      <c r="K44" s="417">
        <f t="shared" si="79"/>
        <v>0</v>
      </c>
      <c r="L44" s="417">
        <f t="shared" si="79"/>
        <v>0</v>
      </c>
      <c r="M44" s="417">
        <f t="shared" si="79"/>
        <v>0</v>
      </c>
      <c r="N44" s="417">
        <f t="shared" ref="N44" si="187">N45</f>
        <v>0</v>
      </c>
      <c r="O44" s="418">
        <f t="shared" ref="O44" si="188">O45</f>
        <v>0</v>
      </c>
      <c r="P44" s="427">
        <f t="shared" si="17"/>
        <v>0</v>
      </c>
      <c r="Q44" s="421">
        <f t="shared" ref="Q44" si="189">Q45</f>
        <v>0</v>
      </c>
      <c r="R44" s="418">
        <f t="shared" si="19"/>
        <v>0</v>
      </c>
      <c r="S44" s="423"/>
      <c r="T44" s="419">
        <f t="shared" ref="T44" si="190">S44*5000</f>
        <v>0</v>
      </c>
      <c r="U44" s="420">
        <f t="shared" ref="U44" si="191">U45</f>
        <v>0</v>
      </c>
      <c r="V44" s="428">
        <f t="shared" si="22"/>
        <v>0</v>
      </c>
      <c r="W44" s="225"/>
      <c r="X44" s="453" t="str">
        <f t="shared" ref="X44" si="192">IF(N44="1年目",4,(IF(N44="2年目",5,(IF(N44="3年目",6,"")))))</f>
        <v/>
      </c>
      <c r="Y44" s="453">
        <f t="shared" si="24"/>
        <v>0</v>
      </c>
      <c r="Z44" s="453">
        <f t="shared" si="25"/>
        <v>0</v>
      </c>
      <c r="AA44" s="226" t="str">
        <f t="shared" si="166"/>
        <v>有給注意</v>
      </c>
      <c r="AB44" s="221" t="s">
        <v>11</v>
      </c>
      <c r="AC44" s="227" t="e">
        <f>IF((AD44+AE44+AF44+AG44+AH44+AI44)&lt;6,"否","適")</f>
        <v>#DIV/0!</v>
      </c>
      <c r="AD44" s="226" t="e">
        <f t="shared" si="167"/>
        <v>#DIV/0!</v>
      </c>
      <c r="AE44" s="226">
        <f t="shared" si="168"/>
        <v>0</v>
      </c>
      <c r="AF44" s="226">
        <f t="shared" si="169"/>
        <v>0</v>
      </c>
      <c r="AG44" s="226">
        <f t="shared" si="170"/>
        <v>0</v>
      </c>
      <c r="AH44" s="226">
        <f t="shared" si="171"/>
        <v>0</v>
      </c>
      <c r="AI44" s="226">
        <f t="shared" si="172"/>
        <v>0</v>
      </c>
    </row>
    <row r="45" spans="1:37" s="72" customFormat="1" ht="23.25" customHeight="1">
      <c r="A45" s="153"/>
      <c r="B45" s="154"/>
      <c r="C45" s="154"/>
      <c r="D45" s="282">
        <f t="shared" si="14"/>
        <v>0</v>
      </c>
      <c r="E45" s="259"/>
      <c r="F45" s="259"/>
      <c r="G45" s="259"/>
      <c r="H45" s="279">
        <f t="shared" si="26"/>
        <v>0</v>
      </c>
      <c r="I45" s="261"/>
      <c r="J45" s="261"/>
      <c r="K45" s="261"/>
      <c r="L45" s="261"/>
      <c r="M45" s="261"/>
      <c r="N45" s="262"/>
      <c r="O45" s="263"/>
      <c r="P45" s="281">
        <f t="shared" si="17"/>
        <v>0</v>
      </c>
      <c r="Q45" s="422"/>
      <c r="R45" s="263">
        <f t="shared" si="19"/>
        <v>0</v>
      </c>
      <c r="S45" s="424"/>
      <c r="T45" s="264"/>
      <c r="U45" s="265"/>
      <c r="V45" s="286">
        <f t="shared" si="22"/>
        <v>0</v>
      </c>
      <c r="W45" s="71"/>
      <c r="X45" s="453" t="str">
        <f t="shared" ref="X45" si="193">IF(N45="1年目",1,(IF(N45="2年目",2,(IF(N45="3年目",3,"")))))</f>
        <v/>
      </c>
      <c r="Y45" s="453">
        <f t="shared" si="24"/>
        <v>0</v>
      </c>
      <c r="Z45" s="453">
        <f t="shared" si="25"/>
        <v>0</v>
      </c>
      <c r="AA45" s="226" t="str">
        <f t="shared" si="166"/>
        <v>有給注意</v>
      </c>
      <c r="AC45" s="210" t="e">
        <f t="shared" si="28"/>
        <v>#DIV/0!</v>
      </c>
      <c r="AD45" s="228" t="e">
        <f t="shared" si="167"/>
        <v>#DIV/0!</v>
      </c>
      <c r="AE45" s="228">
        <f t="shared" si="168"/>
        <v>0</v>
      </c>
      <c r="AF45" s="228">
        <f t="shared" si="169"/>
        <v>0</v>
      </c>
      <c r="AG45" s="228">
        <f t="shared" si="170"/>
        <v>0</v>
      </c>
      <c r="AH45" s="228">
        <f t="shared" si="171"/>
        <v>0</v>
      </c>
      <c r="AI45" s="228">
        <f t="shared" si="172"/>
        <v>0</v>
      </c>
      <c r="AJ45" s="228"/>
      <c r="AK45" s="228"/>
    </row>
    <row r="46" spans="1:37" s="226" customFormat="1" ht="23.25" customHeight="1">
      <c r="A46" s="415">
        <f t="shared" ref="A46" si="194">A47</f>
        <v>0</v>
      </c>
      <c r="B46" s="416">
        <f t="shared" si="77"/>
        <v>0</v>
      </c>
      <c r="C46" s="416">
        <f t="shared" si="77"/>
        <v>0</v>
      </c>
      <c r="D46" s="426">
        <f t="shared" si="14"/>
        <v>0</v>
      </c>
      <c r="E46" s="417">
        <f t="shared" ref="E46" si="195">E47</f>
        <v>0</v>
      </c>
      <c r="F46" s="417">
        <f t="shared" si="78"/>
        <v>0</v>
      </c>
      <c r="G46" s="417">
        <f t="shared" si="78"/>
        <v>0</v>
      </c>
      <c r="H46" s="426">
        <f t="shared" si="26"/>
        <v>0</v>
      </c>
      <c r="I46" s="417">
        <f t="shared" ref="I46" si="196">I47</f>
        <v>0</v>
      </c>
      <c r="J46" s="417">
        <f t="shared" si="79"/>
        <v>0</v>
      </c>
      <c r="K46" s="417">
        <f t="shared" si="79"/>
        <v>0</v>
      </c>
      <c r="L46" s="417">
        <f t="shared" si="79"/>
        <v>0</v>
      </c>
      <c r="M46" s="417">
        <f t="shared" si="79"/>
        <v>0</v>
      </c>
      <c r="N46" s="417">
        <f t="shared" ref="N46" si="197">N47</f>
        <v>0</v>
      </c>
      <c r="O46" s="418">
        <f t="shared" ref="O46" si="198">O47</f>
        <v>0</v>
      </c>
      <c r="P46" s="427">
        <f t="shared" si="17"/>
        <v>0</v>
      </c>
      <c r="Q46" s="421">
        <f t="shared" ref="Q46" si="199">Q47</f>
        <v>0</v>
      </c>
      <c r="R46" s="418">
        <f t="shared" si="19"/>
        <v>0</v>
      </c>
      <c r="S46" s="423"/>
      <c r="T46" s="419">
        <f t="shared" ref="T46" si="200">S46*5000</f>
        <v>0</v>
      </c>
      <c r="U46" s="420">
        <f t="shared" ref="U46" si="201">U47</f>
        <v>0</v>
      </c>
      <c r="V46" s="428">
        <f t="shared" si="22"/>
        <v>0</v>
      </c>
      <c r="W46" s="225"/>
      <c r="X46" s="453" t="str">
        <f t="shared" ref="X46" si="202">IF(N46="1年目",4,(IF(N46="2年目",5,(IF(N46="3年目",6,"")))))</f>
        <v/>
      </c>
      <c r="Y46" s="453">
        <f t="shared" si="24"/>
        <v>0</v>
      </c>
      <c r="Z46" s="453">
        <f t="shared" si="25"/>
        <v>0</v>
      </c>
      <c r="AA46" s="226" t="str">
        <f t="shared" si="166"/>
        <v>有給注意</v>
      </c>
      <c r="AB46" s="221" t="s">
        <v>11</v>
      </c>
      <c r="AC46" s="227" t="e">
        <f>IF((AD46+AE46+AF46+AG46+AH46+AI46)&lt;6,"否","適")</f>
        <v>#DIV/0!</v>
      </c>
      <c r="AD46" s="226" t="e">
        <f t="shared" si="167"/>
        <v>#DIV/0!</v>
      </c>
      <c r="AE46" s="226">
        <f t="shared" si="168"/>
        <v>0</v>
      </c>
      <c r="AF46" s="226">
        <f t="shared" si="169"/>
        <v>0</v>
      </c>
      <c r="AG46" s="226">
        <f t="shared" si="170"/>
        <v>0</v>
      </c>
      <c r="AH46" s="226">
        <f t="shared" si="171"/>
        <v>0</v>
      </c>
      <c r="AI46" s="226">
        <f t="shared" si="172"/>
        <v>0</v>
      </c>
    </row>
    <row r="47" spans="1:37" s="72" customFormat="1" ht="23.25" customHeight="1">
      <c r="A47" s="153"/>
      <c r="B47" s="154"/>
      <c r="C47" s="154"/>
      <c r="D47" s="282">
        <f t="shared" si="14"/>
        <v>0</v>
      </c>
      <c r="E47" s="259"/>
      <c r="F47" s="259"/>
      <c r="G47" s="259"/>
      <c r="H47" s="279">
        <f t="shared" si="26"/>
        <v>0</v>
      </c>
      <c r="I47" s="261"/>
      <c r="J47" s="261"/>
      <c r="K47" s="261"/>
      <c r="L47" s="261"/>
      <c r="M47" s="261"/>
      <c r="N47" s="262"/>
      <c r="O47" s="263"/>
      <c r="P47" s="281">
        <f t="shared" si="17"/>
        <v>0</v>
      </c>
      <c r="Q47" s="422"/>
      <c r="R47" s="263">
        <f t="shared" si="19"/>
        <v>0</v>
      </c>
      <c r="S47" s="424"/>
      <c r="T47" s="264"/>
      <c r="U47" s="265"/>
      <c r="V47" s="286">
        <f t="shared" si="22"/>
        <v>0</v>
      </c>
      <c r="W47" s="71"/>
      <c r="X47" s="453" t="str">
        <f t="shared" ref="X47" si="203">IF(N47="1年目",1,(IF(N47="2年目",2,(IF(N47="3年目",3,"")))))</f>
        <v/>
      </c>
      <c r="Y47" s="453">
        <f t="shared" si="24"/>
        <v>0</v>
      </c>
      <c r="Z47" s="453">
        <f t="shared" si="25"/>
        <v>0</v>
      </c>
      <c r="AA47" s="226" t="str">
        <f t="shared" si="166"/>
        <v>有給注意</v>
      </c>
      <c r="AC47" s="210" t="e">
        <f t="shared" si="28"/>
        <v>#DIV/0!</v>
      </c>
      <c r="AD47" s="228" t="e">
        <f t="shared" si="167"/>
        <v>#DIV/0!</v>
      </c>
      <c r="AE47" s="228">
        <f t="shared" si="168"/>
        <v>0</v>
      </c>
      <c r="AF47" s="228">
        <f t="shared" si="169"/>
        <v>0</v>
      </c>
      <c r="AG47" s="228">
        <f t="shared" si="170"/>
        <v>0</v>
      </c>
      <c r="AH47" s="228">
        <f t="shared" si="171"/>
        <v>0</v>
      </c>
      <c r="AI47" s="228">
        <f t="shared" si="172"/>
        <v>0</v>
      </c>
      <c r="AJ47" s="228"/>
      <c r="AK47" s="228"/>
    </row>
    <row r="48" spans="1:37" s="226" customFormat="1" ht="23.25" customHeight="1">
      <c r="A48" s="415">
        <f t="shared" ref="A48" si="204">A49</f>
        <v>0</v>
      </c>
      <c r="B48" s="416">
        <f t="shared" si="77"/>
        <v>0</v>
      </c>
      <c r="C48" s="416">
        <f t="shared" si="77"/>
        <v>0</v>
      </c>
      <c r="D48" s="426">
        <f t="shared" si="14"/>
        <v>0</v>
      </c>
      <c r="E48" s="417">
        <f t="shared" ref="E48" si="205">E49</f>
        <v>0</v>
      </c>
      <c r="F48" s="417">
        <f t="shared" si="78"/>
        <v>0</v>
      </c>
      <c r="G48" s="417">
        <f t="shared" si="78"/>
        <v>0</v>
      </c>
      <c r="H48" s="426">
        <f t="shared" si="26"/>
        <v>0</v>
      </c>
      <c r="I48" s="417">
        <f t="shared" ref="I48" si="206">I49</f>
        <v>0</v>
      </c>
      <c r="J48" s="417">
        <f t="shared" si="79"/>
        <v>0</v>
      </c>
      <c r="K48" s="417">
        <f t="shared" si="79"/>
        <v>0</v>
      </c>
      <c r="L48" s="417">
        <f t="shared" si="79"/>
        <v>0</v>
      </c>
      <c r="M48" s="417">
        <f t="shared" si="79"/>
        <v>0</v>
      </c>
      <c r="N48" s="417">
        <f t="shared" ref="N48" si="207">N49</f>
        <v>0</v>
      </c>
      <c r="O48" s="418">
        <f t="shared" ref="O48" si="208">O49</f>
        <v>0</v>
      </c>
      <c r="P48" s="427">
        <f t="shared" si="17"/>
        <v>0</v>
      </c>
      <c r="Q48" s="421">
        <f t="shared" ref="Q48" si="209">Q49</f>
        <v>0</v>
      </c>
      <c r="R48" s="418">
        <f t="shared" si="19"/>
        <v>0</v>
      </c>
      <c r="S48" s="423"/>
      <c r="T48" s="419">
        <f t="shared" ref="T48" si="210">S48*5000</f>
        <v>0</v>
      </c>
      <c r="U48" s="420">
        <f t="shared" ref="U48" si="211">U49</f>
        <v>0</v>
      </c>
      <c r="V48" s="428">
        <f t="shared" si="22"/>
        <v>0</v>
      </c>
      <c r="W48" s="225"/>
      <c r="X48" s="453" t="str">
        <f t="shared" ref="X48" si="212">IF(N48="1年目",4,(IF(N48="2年目",5,(IF(N48="3年目",6,"")))))</f>
        <v/>
      </c>
      <c r="Y48" s="453">
        <f t="shared" si="24"/>
        <v>0</v>
      </c>
      <c r="Z48" s="453">
        <f t="shared" si="25"/>
        <v>0</v>
      </c>
      <c r="AA48" s="226" t="str">
        <f t="shared" si="166"/>
        <v>有給注意</v>
      </c>
      <c r="AB48" s="221" t="s">
        <v>11</v>
      </c>
      <c r="AC48" s="227" t="e">
        <f>IF((AD48+AE48+AF48+AG48+AH48+AI48)&lt;6,"否","適")</f>
        <v>#DIV/0!</v>
      </c>
      <c r="AD48" s="226" t="e">
        <f t="shared" si="167"/>
        <v>#DIV/0!</v>
      </c>
      <c r="AE48" s="226">
        <f t="shared" si="168"/>
        <v>0</v>
      </c>
      <c r="AF48" s="226">
        <f t="shared" si="169"/>
        <v>0</v>
      </c>
      <c r="AG48" s="226">
        <f t="shared" si="170"/>
        <v>0</v>
      </c>
      <c r="AH48" s="226">
        <f t="shared" si="171"/>
        <v>0</v>
      </c>
      <c r="AI48" s="226">
        <f t="shared" si="172"/>
        <v>0</v>
      </c>
    </row>
    <row r="49" spans="1:37" s="72" customFormat="1" ht="23.25" customHeight="1">
      <c r="A49" s="153"/>
      <c r="B49" s="154"/>
      <c r="C49" s="154"/>
      <c r="D49" s="282">
        <f t="shared" si="14"/>
        <v>0</v>
      </c>
      <c r="E49" s="259"/>
      <c r="F49" s="259"/>
      <c r="G49" s="259"/>
      <c r="H49" s="279">
        <f t="shared" si="26"/>
        <v>0</v>
      </c>
      <c r="I49" s="261"/>
      <c r="J49" s="261"/>
      <c r="K49" s="261"/>
      <c r="L49" s="261"/>
      <c r="M49" s="261"/>
      <c r="N49" s="262"/>
      <c r="O49" s="263"/>
      <c r="P49" s="281">
        <f t="shared" si="17"/>
        <v>0</v>
      </c>
      <c r="Q49" s="422"/>
      <c r="R49" s="263">
        <f t="shared" si="19"/>
        <v>0</v>
      </c>
      <c r="S49" s="424"/>
      <c r="T49" s="264"/>
      <c r="U49" s="265"/>
      <c r="V49" s="286">
        <f t="shared" si="22"/>
        <v>0</v>
      </c>
      <c r="W49" s="71"/>
      <c r="X49" s="453" t="str">
        <f t="shared" ref="X49" si="213">IF(N49="1年目",1,(IF(N49="2年目",2,(IF(N49="3年目",3,"")))))</f>
        <v/>
      </c>
      <c r="Y49" s="453">
        <f t="shared" si="24"/>
        <v>0</v>
      </c>
      <c r="Z49" s="453">
        <f t="shared" si="25"/>
        <v>0</v>
      </c>
      <c r="AA49" s="226" t="str">
        <f t="shared" si="166"/>
        <v>有給注意</v>
      </c>
      <c r="AC49" s="210" t="e">
        <f t="shared" si="28"/>
        <v>#DIV/0!</v>
      </c>
      <c r="AD49" s="228" t="e">
        <f t="shared" si="167"/>
        <v>#DIV/0!</v>
      </c>
      <c r="AE49" s="228">
        <f t="shared" si="168"/>
        <v>0</v>
      </c>
      <c r="AF49" s="228">
        <f t="shared" si="169"/>
        <v>0</v>
      </c>
      <c r="AG49" s="228">
        <f t="shared" si="170"/>
        <v>0</v>
      </c>
      <c r="AH49" s="228">
        <f t="shared" si="171"/>
        <v>0</v>
      </c>
      <c r="AI49" s="228">
        <f t="shared" si="172"/>
        <v>0</v>
      </c>
      <c r="AJ49" s="228"/>
      <c r="AK49" s="228"/>
    </row>
    <row r="50" spans="1:37" s="226" customFormat="1" ht="23.25" customHeight="1">
      <c r="A50" s="415">
        <f t="shared" ref="A50" si="214">A51</f>
        <v>0</v>
      </c>
      <c r="B50" s="416">
        <f t="shared" si="77"/>
        <v>0</v>
      </c>
      <c r="C50" s="416">
        <f t="shared" si="77"/>
        <v>0</v>
      </c>
      <c r="D50" s="426">
        <f t="shared" si="14"/>
        <v>0</v>
      </c>
      <c r="E50" s="417">
        <f t="shared" ref="E50" si="215">E51</f>
        <v>0</v>
      </c>
      <c r="F50" s="417">
        <f t="shared" si="78"/>
        <v>0</v>
      </c>
      <c r="G50" s="417">
        <f t="shared" si="78"/>
        <v>0</v>
      </c>
      <c r="H50" s="426">
        <f t="shared" si="26"/>
        <v>0</v>
      </c>
      <c r="I50" s="417">
        <f t="shared" ref="I50" si="216">I51</f>
        <v>0</v>
      </c>
      <c r="J50" s="417">
        <f t="shared" si="79"/>
        <v>0</v>
      </c>
      <c r="K50" s="417">
        <f t="shared" si="79"/>
        <v>0</v>
      </c>
      <c r="L50" s="417">
        <f t="shared" si="79"/>
        <v>0</v>
      </c>
      <c r="M50" s="417">
        <f t="shared" si="79"/>
        <v>0</v>
      </c>
      <c r="N50" s="417">
        <f t="shared" ref="N50" si="217">N51</f>
        <v>0</v>
      </c>
      <c r="O50" s="418">
        <f t="shared" ref="O50" si="218">O51</f>
        <v>0</v>
      </c>
      <c r="P50" s="427">
        <f t="shared" si="17"/>
        <v>0</v>
      </c>
      <c r="Q50" s="421">
        <f t="shared" ref="Q50" si="219">Q51</f>
        <v>0</v>
      </c>
      <c r="R50" s="418">
        <f t="shared" si="19"/>
        <v>0</v>
      </c>
      <c r="S50" s="423"/>
      <c r="T50" s="419">
        <f t="shared" ref="T50" si="220">S50*5000</f>
        <v>0</v>
      </c>
      <c r="U50" s="420">
        <f t="shared" ref="U50" si="221">U51</f>
        <v>0</v>
      </c>
      <c r="V50" s="428">
        <f t="shared" si="22"/>
        <v>0</v>
      </c>
      <c r="W50" s="225"/>
      <c r="X50" s="453" t="str">
        <f t="shared" ref="X50" si="222">IF(N50="1年目",4,(IF(N50="2年目",5,(IF(N50="3年目",6,"")))))</f>
        <v/>
      </c>
      <c r="Y50" s="453">
        <f t="shared" si="24"/>
        <v>0</v>
      </c>
      <c r="Z50" s="453">
        <f t="shared" si="25"/>
        <v>0</v>
      </c>
      <c r="AA50" s="226" t="str">
        <f t="shared" si="166"/>
        <v>有給注意</v>
      </c>
      <c r="AB50" s="221" t="s">
        <v>11</v>
      </c>
      <c r="AC50" s="227" t="e">
        <f>IF((AD50+AE50+AF50+AG50+AH50+AI50)&lt;6,"否","適")</f>
        <v>#DIV/0!</v>
      </c>
      <c r="AD50" s="226" t="e">
        <f t="shared" si="167"/>
        <v>#DIV/0!</v>
      </c>
      <c r="AE50" s="226">
        <f t="shared" si="168"/>
        <v>0</v>
      </c>
      <c r="AF50" s="226">
        <f t="shared" si="169"/>
        <v>0</v>
      </c>
      <c r="AG50" s="226">
        <f t="shared" si="170"/>
        <v>0</v>
      </c>
      <c r="AH50" s="226">
        <f t="shared" si="171"/>
        <v>0</v>
      </c>
      <c r="AI50" s="226">
        <f t="shared" si="172"/>
        <v>0</v>
      </c>
    </row>
    <row r="51" spans="1:37" s="72" customFormat="1" ht="23.25" customHeight="1">
      <c r="A51" s="153"/>
      <c r="B51" s="154"/>
      <c r="C51" s="154"/>
      <c r="D51" s="282">
        <f t="shared" si="14"/>
        <v>0</v>
      </c>
      <c r="E51" s="259"/>
      <c r="F51" s="259"/>
      <c r="G51" s="259"/>
      <c r="H51" s="279">
        <f t="shared" si="26"/>
        <v>0</v>
      </c>
      <c r="I51" s="261"/>
      <c r="J51" s="261"/>
      <c r="K51" s="261"/>
      <c r="L51" s="261"/>
      <c r="M51" s="261"/>
      <c r="N51" s="262"/>
      <c r="O51" s="263"/>
      <c r="P51" s="281">
        <f t="shared" si="17"/>
        <v>0</v>
      </c>
      <c r="Q51" s="422"/>
      <c r="R51" s="263">
        <f t="shared" si="19"/>
        <v>0</v>
      </c>
      <c r="S51" s="424"/>
      <c r="T51" s="264"/>
      <c r="U51" s="265"/>
      <c r="V51" s="286">
        <f t="shared" si="22"/>
        <v>0</v>
      </c>
      <c r="W51" s="71"/>
      <c r="X51" s="453" t="str">
        <f t="shared" ref="X51" si="223">IF(N51="1年目",1,(IF(N51="2年目",2,(IF(N51="3年目",3,"")))))</f>
        <v/>
      </c>
      <c r="Y51" s="453">
        <f t="shared" si="24"/>
        <v>0</v>
      </c>
      <c r="Z51" s="453">
        <f t="shared" si="25"/>
        <v>0</v>
      </c>
      <c r="AA51" s="226" t="str">
        <f t="shared" si="166"/>
        <v>有給注意</v>
      </c>
      <c r="AC51" s="210" t="e">
        <f t="shared" si="28"/>
        <v>#DIV/0!</v>
      </c>
      <c r="AD51" s="228" t="e">
        <f t="shared" si="167"/>
        <v>#DIV/0!</v>
      </c>
      <c r="AE51" s="228">
        <f t="shared" si="168"/>
        <v>0</v>
      </c>
      <c r="AF51" s="228">
        <f t="shared" si="169"/>
        <v>0</v>
      </c>
      <c r="AG51" s="228">
        <f t="shared" si="170"/>
        <v>0</v>
      </c>
      <c r="AH51" s="228">
        <f t="shared" si="171"/>
        <v>0</v>
      </c>
      <c r="AI51" s="228">
        <f t="shared" si="172"/>
        <v>0</v>
      </c>
      <c r="AJ51" s="228"/>
      <c r="AK51" s="228"/>
    </row>
    <row r="52" spans="1:37" s="226" customFormat="1" ht="23.25" customHeight="1">
      <c r="A52" s="415">
        <f t="shared" ref="A52" si="224">A53</f>
        <v>0</v>
      </c>
      <c r="B52" s="416">
        <f t="shared" si="77"/>
        <v>0</v>
      </c>
      <c r="C52" s="416">
        <f t="shared" si="77"/>
        <v>0</v>
      </c>
      <c r="D52" s="426">
        <f t="shared" si="14"/>
        <v>0</v>
      </c>
      <c r="E52" s="417">
        <f t="shared" ref="E52" si="225">E53</f>
        <v>0</v>
      </c>
      <c r="F52" s="417">
        <f t="shared" si="78"/>
        <v>0</v>
      </c>
      <c r="G52" s="417">
        <f t="shared" si="78"/>
        <v>0</v>
      </c>
      <c r="H52" s="426">
        <f t="shared" si="26"/>
        <v>0</v>
      </c>
      <c r="I52" s="417">
        <f t="shared" ref="I52" si="226">I53</f>
        <v>0</v>
      </c>
      <c r="J52" s="417">
        <f t="shared" si="79"/>
        <v>0</v>
      </c>
      <c r="K52" s="417">
        <f t="shared" si="79"/>
        <v>0</v>
      </c>
      <c r="L52" s="417">
        <f t="shared" si="79"/>
        <v>0</v>
      </c>
      <c r="M52" s="417">
        <f t="shared" si="79"/>
        <v>0</v>
      </c>
      <c r="N52" s="417">
        <f t="shared" ref="N52" si="227">N53</f>
        <v>0</v>
      </c>
      <c r="O52" s="418">
        <f t="shared" ref="O52" si="228">O53</f>
        <v>0</v>
      </c>
      <c r="P52" s="427">
        <f t="shared" si="17"/>
        <v>0</v>
      </c>
      <c r="Q52" s="421">
        <f t="shared" ref="Q52" si="229">Q53</f>
        <v>0</v>
      </c>
      <c r="R52" s="418">
        <f t="shared" si="19"/>
        <v>0</v>
      </c>
      <c r="S52" s="423"/>
      <c r="T52" s="419">
        <f t="shared" ref="T52" si="230">S52*5000</f>
        <v>0</v>
      </c>
      <c r="U52" s="420">
        <f t="shared" ref="U52" si="231">U53</f>
        <v>0</v>
      </c>
      <c r="V52" s="428">
        <f t="shared" si="22"/>
        <v>0</v>
      </c>
      <c r="W52" s="225"/>
      <c r="X52" s="453" t="str">
        <f t="shared" ref="X52" si="232">IF(N52="1年目",4,(IF(N52="2年目",5,(IF(N52="3年目",6,"")))))</f>
        <v/>
      </c>
      <c r="Y52" s="453">
        <f t="shared" si="24"/>
        <v>0</v>
      </c>
      <c r="Z52" s="453">
        <f t="shared" si="25"/>
        <v>0</v>
      </c>
      <c r="AA52" s="226" t="str">
        <f t="shared" si="166"/>
        <v>有給注意</v>
      </c>
      <c r="AB52" s="221" t="s">
        <v>11</v>
      </c>
      <c r="AC52" s="227" t="e">
        <f>IF((AD52+AE52+AF52+AG52+AH52+AI52)&lt;6,"否","適")</f>
        <v>#DIV/0!</v>
      </c>
      <c r="AD52" s="226" t="e">
        <f t="shared" si="167"/>
        <v>#DIV/0!</v>
      </c>
      <c r="AE52" s="226">
        <f t="shared" si="168"/>
        <v>0</v>
      </c>
      <c r="AF52" s="226">
        <f t="shared" si="169"/>
        <v>0</v>
      </c>
      <c r="AG52" s="226">
        <f t="shared" si="170"/>
        <v>0</v>
      </c>
      <c r="AH52" s="226">
        <f t="shared" si="171"/>
        <v>0</v>
      </c>
      <c r="AI52" s="226">
        <f t="shared" si="172"/>
        <v>0</v>
      </c>
    </row>
    <row r="53" spans="1:37" s="72" customFormat="1" ht="23.25" customHeight="1">
      <c r="A53" s="153"/>
      <c r="B53" s="154"/>
      <c r="C53" s="154"/>
      <c r="D53" s="282">
        <f t="shared" si="14"/>
        <v>0</v>
      </c>
      <c r="E53" s="259"/>
      <c r="F53" s="259"/>
      <c r="G53" s="259"/>
      <c r="H53" s="279">
        <f t="shared" si="26"/>
        <v>0</v>
      </c>
      <c r="I53" s="261"/>
      <c r="J53" s="261"/>
      <c r="K53" s="261"/>
      <c r="L53" s="261"/>
      <c r="M53" s="261"/>
      <c r="N53" s="262"/>
      <c r="O53" s="263"/>
      <c r="P53" s="281">
        <f t="shared" si="17"/>
        <v>0</v>
      </c>
      <c r="Q53" s="422"/>
      <c r="R53" s="263">
        <f t="shared" si="19"/>
        <v>0</v>
      </c>
      <c r="S53" s="424"/>
      <c r="T53" s="264"/>
      <c r="U53" s="265"/>
      <c r="V53" s="286">
        <f t="shared" si="22"/>
        <v>0</v>
      </c>
      <c r="W53" s="71"/>
      <c r="X53" s="453" t="str">
        <f t="shared" ref="X53" si="233">IF(N53="1年目",1,(IF(N53="2年目",2,(IF(N53="3年目",3,"")))))</f>
        <v/>
      </c>
      <c r="Y53" s="453">
        <f t="shared" si="24"/>
        <v>0</v>
      </c>
      <c r="Z53" s="453">
        <f t="shared" si="25"/>
        <v>0</v>
      </c>
      <c r="AA53" s="226" t="str">
        <f t="shared" si="166"/>
        <v>有給注意</v>
      </c>
      <c r="AC53" s="210" t="e">
        <f t="shared" si="28"/>
        <v>#DIV/0!</v>
      </c>
      <c r="AD53" s="228" t="e">
        <f t="shared" si="167"/>
        <v>#DIV/0!</v>
      </c>
      <c r="AE53" s="228">
        <f t="shared" si="168"/>
        <v>0</v>
      </c>
      <c r="AF53" s="228">
        <f t="shared" si="169"/>
        <v>0</v>
      </c>
      <c r="AG53" s="228">
        <f t="shared" si="170"/>
        <v>0</v>
      </c>
      <c r="AH53" s="228">
        <f t="shared" si="171"/>
        <v>0</v>
      </c>
      <c r="AI53" s="228">
        <f t="shared" si="172"/>
        <v>0</v>
      </c>
      <c r="AJ53" s="228"/>
      <c r="AK53" s="228"/>
    </row>
    <row r="54" spans="1:37" s="226" customFormat="1" ht="23.25" customHeight="1">
      <c r="A54" s="415">
        <f t="shared" ref="A54" si="234">A55</f>
        <v>0</v>
      </c>
      <c r="B54" s="416">
        <f t="shared" si="77"/>
        <v>0</v>
      </c>
      <c r="C54" s="416">
        <f t="shared" si="77"/>
        <v>0</v>
      </c>
      <c r="D54" s="426">
        <f t="shared" si="14"/>
        <v>0</v>
      </c>
      <c r="E54" s="417">
        <f t="shared" ref="E54" si="235">E55</f>
        <v>0</v>
      </c>
      <c r="F54" s="417">
        <f t="shared" si="78"/>
        <v>0</v>
      </c>
      <c r="G54" s="417">
        <f t="shared" si="78"/>
        <v>0</v>
      </c>
      <c r="H54" s="426">
        <f t="shared" si="26"/>
        <v>0</v>
      </c>
      <c r="I54" s="417">
        <f t="shared" ref="I54" si="236">I55</f>
        <v>0</v>
      </c>
      <c r="J54" s="417">
        <f t="shared" si="79"/>
        <v>0</v>
      </c>
      <c r="K54" s="417">
        <f t="shared" si="79"/>
        <v>0</v>
      </c>
      <c r="L54" s="417">
        <f t="shared" si="79"/>
        <v>0</v>
      </c>
      <c r="M54" s="417">
        <f t="shared" si="79"/>
        <v>0</v>
      </c>
      <c r="N54" s="417">
        <f t="shared" ref="N54" si="237">N55</f>
        <v>0</v>
      </c>
      <c r="O54" s="418">
        <f t="shared" ref="O54" si="238">O55</f>
        <v>0</v>
      </c>
      <c r="P54" s="427">
        <f t="shared" si="17"/>
        <v>0</v>
      </c>
      <c r="Q54" s="421">
        <f t="shared" ref="Q54" si="239">Q55</f>
        <v>0</v>
      </c>
      <c r="R54" s="418">
        <f t="shared" si="19"/>
        <v>0</v>
      </c>
      <c r="S54" s="423"/>
      <c r="T54" s="419">
        <f t="shared" ref="T54" si="240">S54*5000</f>
        <v>0</v>
      </c>
      <c r="U54" s="420">
        <f t="shared" ref="U54" si="241">U55</f>
        <v>0</v>
      </c>
      <c r="V54" s="428">
        <f t="shared" si="22"/>
        <v>0</v>
      </c>
      <c r="W54" s="225"/>
      <c r="X54" s="453" t="str">
        <f t="shared" ref="X54" si="242">IF(N54="1年目",4,(IF(N54="2年目",5,(IF(N54="3年目",6,"")))))</f>
        <v/>
      </c>
      <c r="Y54" s="453">
        <f t="shared" si="24"/>
        <v>0</v>
      </c>
      <c r="Z54" s="453">
        <f t="shared" si="25"/>
        <v>0</v>
      </c>
      <c r="AA54" s="226" t="str">
        <f t="shared" si="166"/>
        <v>有給注意</v>
      </c>
      <c r="AB54" s="221" t="s">
        <v>11</v>
      </c>
      <c r="AC54" s="227" t="e">
        <f>IF((AD54+AE54+AF54+AG54+AH54+AI54)&lt;6,"否","適")</f>
        <v>#DIV/0!</v>
      </c>
      <c r="AD54" s="226" t="e">
        <f t="shared" si="167"/>
        <v>#DIV/0!</v>
      </c>
      <c r="AE54" s="226">
        <f t="shared" si="168"/>
        <v>0</v>
      </c>
      <c r="AF54" s="226">
        <f t="shared" si="169"/>
        <v>0</v>
      </c>
      <c r="AG54" s="226">
        <f t="shared" si="170"/>
        <v>0</v>
      </c>
      <c r="AH54" s="226">
        <f t="shared" si="171"/>
        <v>0</v>
      </c>
      <c r="AI54" s="226">
        <f t="shared" si="172"/>
        <v>0</v>
      </c>
    </row>
    <row r="55" spans="1:37" s="72" customFormat="1" ht="23.25" customHeight="1">
      <c r="A55" s="153"/>
      <c r="B55" s="154"/>
      <c r="C55" s="154"/>
      <c r="D55" s="282">
        <f t="shared" si="14"/>
        <v>0</v>
      </c>
      <c r="E55" s="259"/>
      <c r="F55" s="259"/>
      <c r="G55" s="259"/>
      <c r="H55" s="279">
        <f t="shared" si="26"/>
        <v>0</v>
      </c>
      <c r="I55" s="261"/>
      <c r="J55" s="261"/>
      <c r="K55" s="261"/>
      <c r="L55" s="261"/>
      <c r="M55" s="261"/>
      <c r="N55" s="262"/>
      <c r="O55" s="263"/>
      <c r="P55" s="281">
        <f t="shared" si="17"/>
        <v>0</v>
      </c>
      <c r="Q55" s="422"/>
      <c r="R55" s="263">
        <f t="shared" si="19"/>
        <v>0</v>
      </c>
      <c r="S55" s="424"/>
      <c r="T55" s="264"/>
      <c r="U55" s="265"/>
      <c r="V55" s="286">
        <f t="shared" si="22"/>
        <v>0</v>
      </c>
      <c r="W55" s="71"/>
      <c r="X55" s="453" t="str">
        <f t="shared" ref="X55" si="243">IF(N55="1年目",1,(IF(N55="2年目",2,(IF(N55="3年目",3,"")))))</f>
        <v/>
      </c>
      <c r="Y55" s="453">
        <f t="shared" si="24"/>
        <v>0</v>
      </c>
      <c r="Z55" s="453">
        <f t="shared" si="25"/>
        <v>0</v>
      </c>
      <c r="AA55" s="226" t="str">
        <f t="shared" si="166"/>
        <v>有給注意</v>
      </c>
      <c r="AC55" s="210" t="e">
        <f t="shared" si="28"/>
        <v>#DIV/0!</v>
      </c>
      <c r="AD55" s="228" t="e">
        <f t="shared" si="167"/>
        <v>#DIV/0!</v>
      </c>
      <c r="AE55" s="228">
        <f t="shared" si="168"/>
        <v>0</v>
      </c>
      <c r="AF55" s="228">
        <f t="shared" si="169"/>
        <v>0</v>
      </c>
      <c r="AG55" s="228">
        <f t="shared" si="170"/>
        <v>0</v>
      </c>
      <c r="AH55" s="228">
        <f t="shared" si="171"/>
        <v>0</v>
      </c>
      <c r="AI55" s="228">
        <f t="shared" si="172"/>
        <v>0</v>
      </c>
      <c r="AJ55" s="228"/>
      <c r="AK55" s="228"/>
    </row>
    <row r="56" spans="1:37" s="226" customFormat="1" ht="23.25" customHeight="1">
      <c r="A56" s="415">
        <f t="shared" ref="A56" si="244">A57</f>
        <v>0</v>
      </c>
      <c r="B56" s="416">
        <f t="shared" si="77"/>
        <v>0</v>
      </c>
      <c r="C56" s="416">
        <f t="shared" si="77"/>
        <v>0</v>
      </c>
      <c r="D56" s="426">
        <f t="shared" si="14"/>
        <v>0</v>
      </c>
      <c r="E56" s="417">
        <f t="shared" ref="E56" si="245">E57</f>
        <v>0</v>
      </c>
      <c r="F56" s="417">
        <f t="shared" si="78"/>
        <v>0</v>
      </c>
      <c r="G56" s="417">
        <f t="shared" si="78"/>
        <v>0</v>
      </c>
      <c r="H56" s="426">
        <f t="shared" si="26"/>
        <v>0</v>
      </c>
      <c r="I56" s="417">
        <f t="shared" ref="I56" si="246">I57</f>
        <v>0</v>
      </c>
      <c r="J56" s="417">
        <f t="shared" si="79"/>
        <v>0</v>
      </c>
      <c r="K56" s="417">
        <f t="shared" si="79"/>
        <v>0</v>
      </c>
      <c r="L56" s="417">
        <f t="shared" si="79"/>
        <v>0</v>
      </c>
      <c r="M56" s="417">
        <f t="shared" si="79"/>
        <v>0</v>
      </c>
      <c r="N56" s="417">
        <f t="shared" ref="N56" si="247">N57</f>
        <v>0</v>
      </c>
      <c r="O56" s="418">
        <f t="shared" ref="O56" si="248">O57</f>
        <v>0</v>
      </c>
      <c r="P56" s="427">
        <f t="shared" si="17"/>
        <v>0</v>
      </c>
      <c r="Q56" s="421">
        <f t="shared" ref="Q56" si="249">Q57</f>
        <v>0</v>
      </c>
      <c r="R56" s="418">
        <f t="shared" si="19"/>
        <v>0</v>
      </c>
      <c r="S56" s="423"/>
      <c r="T56" s="419">
        <f t="shared" ref="T56" si="250">S56*5000</f>
        <v>0</v>
      </c>
      <c r="U56" s="420">
        <f t="shared" ref="U56" si="251">U57</f>
        <v>0</v>
      </c>
      <c r="V56" s="428">
        <f t="shared" si="22"/>
        <v>0</v>
      </c>
      <c r="W56" s="225"/>
      <c r="X56" s="453" t="str">
        <f t="shared" ref="X56" si="252">IF(N56="1年目",4,(IF(N56="2年目",5,(IF(N56="3年目",6,"")))))</f>
        <v/>
      </c>
      <c r="Y56" s="453">
        <f t="shared" si="24"/>
        <v>0</v>
      </c>
      <c r="Z56" s="453">
        <f t="shared" si="25"/>
        <v>0</v>
      </c>
      <c r="AA56" s="226" t="str">
        <f t="shared" si="166"/>
        <v>有給注意</v>
      </c>
      <c r="AB56" s="221" t="s">
        <v>11</v>
      </c>
      <c r="AC56" s="227" t="e">
        <f>IF((AD56+AE56+AF56+AG56+AH56+AI56)&lt;6,"否","適")</f>
        <v>#DIV/0!</v>
      </c>
      <c r="AD56" s="226" t="e">
        <f t="shared" si="167"/>
        <v>#DIV/0!</v>
      </c>
      <c r="AE56" s="226">
        <f t="shared" si="168"/>
        <v>0</v>
      </c>
      <c r="AF56" s="226">
        <f t="shared" si="169"/>
        <v>0</v>
      </c>
      <c r="AG56" s="226">
        <f t="shared" si="170"/>
        <v>0</v>
      </c>
      <c r="AH56" s="226">
        <f t="shared" si="171"/>
        <v>0</v>
      </c>
      <c r="AI56" s="226">
        <f t="shared" si="172"/>
        <v>0</v>
      </c>
    </row>
    <row r="57" spans="1:37" s="72" customFormat="1" ht="23.25" customHeight="1">
      <c r="A57" s="153"/>
      <c r="B57" s="154"/>
      <c r="C57" s="154"/>
      <c r="D57" s="282">
        <f t="shared" si="14"/>
        <v>0</v>
      </c>
      <c r="E57" s="259"/>
      <c r="F57" s="259"/>
      <c r="G57" s="259"/>
      <c r="H57" s="279">
        <f t="shared" si="26"/>
        <v>0</v>
      </c>
      <c r="I57" s="261"/>
      <c r="J57" s="261"/>
      <c r="K57" s="261"/>
      <c r="L57" s="261"/>
      <c r="M57" s="261"/>
      <c r="N57" s="262"/>
      <c r="O57" s="263"/>
      <c r="P57" s="281">
        <f t="shared" si="17"/>
        <v>0</v>
      </c>
      <c r="Q57" s="422"/>
      <c r="R57" s="263">
        <f t="shared" si="19"/>
        <v>0</v>
      </c>
      <c r="S57" s="424"/>
      <c r="T57" s="264"/>
      <c r="U57" s="265"/>
      <c r="V57" s="286">
        <f t="shared" si="22"/>
        <v>0</v>
      </c>
      <c r="W57" s="71"/>
      <c r="X57" s="453" t="str">
        <f t="shared" ref="X57" si="253">IF(N57="1年目",1,(IF(N57="2年目",2,(IF(N57="3年目",3,"")))))</f>
        <v/>
      </c>
      <c r="Y57" s="453">
        <f t="shared" si="24"/>
        <v>0</v>
      </c>
      <c r="Z57" s="453">
        <f t="shared" si="25"/>
        <v>0</v>
      </c>
      <c r="AA57" s="226" t="str">
        <f t="shared" si="166"/>
        <v>有給注意</v>
      </c>
      <c r="AC57" s="210" t="e">
        <f t="shared" si="28"/>
        <v>#DIV/0!</v>
      </c>
      <c r="AD57" s="228" t="e">
        <f t="shared" si="167"/>
        <v>#DIV/0!</v>
      </c>
      <c r="AE57" s="228">
        <f t="shared" si="168"/>
        <v>0</v>
      </c>
      <c r="AF57" s="228">
        <f t="shared" si="169"/>
        <v>0</v>
      </c>
      <c r="AG57" s="228">
        <f t="shared" si="170"/>
        <v>0</v>
      </c>
      <c r="AH57" s="228">
        <f t="shared" si="171"/>
        <v>0</v>
      </c>
      <c r="AI57" s="228">
        <f t="shared" si="172"/>
        <v>0</v>
      </c>
      <c r="AJ57" s="228"/>
      <c r="AK57" s="228"/>
    </row>
    <row r="58" spans="1:37" s="209" customFormat="1" ht="23.25" customHeight="1">
      <c r="A58" s="415">
        <f t="shared" ref="A58" si="254">A59</f>
        <v>0</v>
      </c>
      <c r="B58" s="416">
        <f t="shared" si="77"/>
        <v>0</v>
      </c>
      <c r="C58" s="416">
        <f t="shared" si="77"/>
        <v>0</v>
      </c>
      <c r="D58" s="426">
        <f t="shared" si="14"/>
        <v>0</v>
      </c>
      <c r="E58" s="417">
        <f t="shared" ref="E58" si="255">E59</f>
        <v>0</v>
      </c>
      <c r="F58" s="417">
        <f t="shared" si="78"/>
        <v>0</v>
      </c>
      <c r="G58" s="417">
        <f t="shared" si="78"/>
        <v>0</v>
      </c>
      <c r="H58" s="426">
        <f t="shared" si="26"/>
        <v>0</v>
      </c>
      <c r="I58" s="417">
        <f t="shared" ref="I58" si="256">I59</f>
        <v>0</v>
      </c>
      <c r="J58" s="417">
        <f t="shared" si="79"/>
        <v>0</v>
      </c>
      <c r="K58" s="417">
        <f t="shared" si="79"/>
        <v>0</v>
      </c>
      <c r="L58" s="417">
        <f t="shared" si="79"/>
        <v>0</v>
      </c>
      <c r="M58" s="417">
        <f t="shared" si="79"/>
        <v>0</v>
      </c>
      <c r="N58" s="417">
        <f t="shared" ref="N58" si="257">N59</f>
        <v>0</v>
      </c>
      <c r="O58" s="418">
        <f t="shared" ref="O58" si="258">O59</f>
        <v>0</v>
      </c>
      <c r="P58" s="427">
        <f t="shared" si="17"/>
        <v>0</v>
      </c>
      <c r="Q58" s="421">
        <f t="shared" ref="Q58" si="259">Q59</f>
        <v>0</v>
      </c>
      <c r="R58" s="418">
        <f t="shared" si="19"/>
        <v>0</v>
      </c>
      <c r="S58" s="423"/>
      <c r="T58" s="419">
        <f t="shared" ref="T58" si="260">S58*5000</f>
        <v>0</v>
      </c>
      <c r="U58" s="420">
        <f t="shared" ref="U58" si="261">U59</f>
        <v>0</v>
      </c>
      <c r="V58" s="428">
        <f t="shared" si="22"/>
        <v>0</v>
      </c>
      <c r="W58" s="208"/>
      <c r="X58" s="453" t="str">
        <f t="shared" ref="X58" si="262">IF(N58="1年目",4,(IF(N58="2年目",5,(IF(N58="3年目",6,"")))))</f>
        <v/>
      </c>
      <c r="Y58" s="453">
        <f t="shared" si="24"/>
        <v>0</v>
      </c>
      <c r="Z58" s="453">
        <f t="shared" si="25"/>
        <v>0</v>
      </c>
      <c r="AA58" s="226" t="str">
        <f t="shared" si="166"/>
        <v>有給注意</v>
      </c>
      <c r="AB58" s="72"/>
      <c r="AC58" s="210" t="e">
        <f t="shared" ref="AC58" si="263">IF((AD58+AE58+AF58+AG58+AH58+AI58)&lt;6,"否","適")</f>
        <v>#DIV/0!</v>
      </c>
      <c r="AD58" s="228" t="e">
        <f t="shared" si="167"/>
        <v>#DIV/0!</v>
      </c>
      <c r="AE58" s="228">
        <f t="shared" si="168"/>
        <v>0</v>
      </c>
      <c r="AF58" s="228">
        <f t="shared" si="169"/>
        <v>0</v>
      </c>
      <c r="AG58" s="228">
        <f t="shared" si="170"/>
        <v>0</v>
      </c>
      <c r="AH58" s="228">
        <f t="shared" si="171"/>
        <v>0</v>
      </c>
      <c r="AI58" s="228">
        <f t="shared" si="172"/>
        <v>0</v>
      </c>
    </row>
    <row r="59" spans="1:37" s="72" customFormat="1" ht="23.25" customHeight="1">
      <c r="A59" s="153"/>
      <c r="B59" s="154"/>
      <c r="C59" s="154"/>
      <c r="D59" s="282">
        <f t="shared" si="14"/>
        <v>0</v>
      </c>
      <c r="E59" s="259"/>
      <c r="F59" s="259"/>
      <c r="G59" s="259"/>
      <c r="H59" s="279">
        <f t="shared" si="26"/>
        <v>0</v>
      </c>
      <c r="I59" s="261"/>
      <c r="J59" s="261"/>
      <c r="K59" s="261"/>
      <c r="L59" s="261"/>
      <c r="M59" s="261"/>
      <c r="N59" s="262"/>
      <c r="O59" s="263"/>
      <c r="P59" s="281">
        <f t="shared" si="17"/>
        <v>0</v>
      </c>
      <c r="Q59" s="422"/>
      <c r="R59" s="263">
        <f t="shared" si="19"/>
        <v>0</v>
      </c>
      <c r="S59" s="424"/>
      <c r="T59" s="264"/>
      <c r="U59" s="265"/>
      <c r="V59" s="286">
        <f t="shared" si="22"/>
        <v>0</v>
      </c>
      <c r="W59" s="71"/>
      <c r="X59" s="453" t="str">
        <f t="shared" ref="X59" si="264">IF(N59="1年目",1,(IF(N59="2年目",2,(IF(N59="3年目",3,"")))))</f>
        <v/>
      </c>
      <c r="Y59" s="453">
        <f t="shared" si="24"/>
        <v>0</v>
      </c>
      <c r="Z59" s="453">
        <f t="shared" si="25"/>
        <v>0</v>
      </c>
      <c r="AA59" s="226" t="str">
        <f t="shared" si="166"/>
        <v>有給注意</v>
      </c>
      <c r="AB59" s="221" t="s">
        <v>11</v>
      </c>
      <c r="AC59" s="227" t="e">
        <f>IF((AD59+AE59+AF59+AG59+AH59+AI59)&lt;6,"否","適")</f>
        <v>#DIV/0!</v>
      </c>
      <c r="AD59" s="226" t="e">
        <f t="shared" si="167"/>
        <v>#DIV/0!</v>
      </c>
      <c r="AE59" s="226">
        <f t="shared" si="168"/>
        <v>0</v>
      </c>
      <c r="AF59" s="226">
        <f t="shared" si="169"/>
        <v>0</v>
      </c>
      <c r="AG59" s="226">
        <f t="shared" si="170"/>
        <v>0</v>
      </c>
      <c r="AH59" s="226">
        <f t="shared" si="171"/>
        <v>0</v>
      </c>
      <c r="AI59" s="226">
        <f t="shared" si="172"/>
        <v>0</v>
      </c>
    </row>
    <row r="60" spans="1:37" s="72" customFormat="1" ht="22.8" customHeight="1">
      <c r="A60" s="415">
        <f t="shared" ref="A60" si="265">A61</f>
        <v>0</v>
      </c>
      <c r="B60" s="416">
        <f t="shared" si="77"/>
        <v>0</v>
      </c>
      <c r="C60" s="416">
        <f t="shared" si="77"/>
        <v>0</v>
      </c>
      <c r="D60" s="426">
        <f t="shared" si="14"/>
        <v>0</v>
      </c>
      <c r="E60" s="417">
        <f t="shared" ref="E60" si="266">E61</f>
        <v>0</v>
      </c>
      <c r="F60" s="417">
        <f t="shared" si="78"/>
        <v>0</v>
      </c>
      <c r="G60" s="417">
        <f t="shared" si="78"/>
        <v>0</v>
      </c>
      <c r="H60" s="426">
        <f t="shared" si="26"/>
        <v>0</v>
      </c>
      <c r="I60" s="417">
        <f t="shared" ref="I60" si="267">I61</f>
        <v>0</v>
      </c>
      <c r="J60" s="417">
        <f t="shared" si="79"/>
        <v>0</v>
      </c>
      <c r="K60" s="417">
        <f t="shared" si="79"/>
        <v>0</v>
      </c>
      <c r="L60" s="417">
        <f t="shared" si="79"/>
        <v>0</v>
      </c>
      <c r="M60" s="417">
        <f t="shared" si="79"/>
        <v>0</v>
      </c>
      <c r="N60" s="417">
        <f t="shared" ref="N60" si="268">N61</f>
        <v>0</v>
      </c>
      <c r="O60" s="418">
        <f t="shared" ref="O60" si="269">O61</f>
        <v>0</v>
      </c>
      <c r="P60" s="427">
        <f t="shared" si="17"/>
        <v>0</v>
      </c>
      <c r="Q60" s="421">
        <f t="shared" ref="Q60" si="270">Q61</f>
        <v>0</v>
      </c>
      <c r="R60" s="418">
        <f t="shared" si="19"/>
        <v>0</v>
      </c>
      <c r="S60" s="423"/>
      <c r="T60" s="419">
        <f t="shared" ref="T60" si="271">S60*5000</f>
        <v>0</v>
      </c>
      <c r="U60" s="420">
        <f t="shared" ref="U60" si="272">U61</f>
        <v>0</v>
      </c>
      <c r="V60" s="428">
        <f t="shared" si="22"/>
        <v>0</v>
      </c>
      <c r="W60" s="71"/>
      <c r="X60" s="453" t="str">
        <f t="shared" ref="X60" si="273">IF(N60="1年目",4,(IF(N60="2年目",5,(IF(N60="3年目",6,"")))))</f>
        <v/>
      </c>
      <c r="Y60" s="453">
        <f t="shared" si="24"/>
        <v>0</v>
      </c>
      <c r="Z60" s="453">
        <f t="shared" si="25"/>
        <v>0</v>
      </c>
      <c r="AA60" s="226" t="str">
        <f t="shared" si="166"/>
        <v>有給注意</v>
      </c>
      <c r="AC60" s="210" t="e">
        <f t="shared" ref="AC60" si="274">IF((AD60+AE60+AF60+AG60+AH60+AI60)&lt;6,"否","適")</f>
        <v>#DIV/0!</v>
      </c>
      <c r="AD60" s="228" t="e">
        <f t="shared" si="167"/>
        <v>#DIV/0!</v>
      </c>
      <c r="AE60" s="228">
        <f t="shared" si="168"/>
        <v>0</v>
      </c>
      <c r="AF60" s="228">
        <f t="shared" si="169"/>
        <v>0</v>
      </c>
      <c r="AG60" s="228">
        <f t="shared" si="170"/>
        <v>0</v>
      </c>
      <c r="AH60" s="228">
        <f t="shared" si="171"/>
        <v>0</v>
      </c>
      <c r="AI60" s="228">
        <f t="shared" si="172"/>
        <v>0</v>
      </c>
    </row>
    <row r="61" spans="1:37" s="72" customFormat="1" ht="22.8" customHeight="1">
      <c r="A61" s="153"/>
      <c r="B61" s="154"/>
      <c r="C61" s="154"/>
      <c r="D61" s="282">
        <f t="shared" si="14"/>
        <v>0</v>
      </c>
      <c r="E61" s="259"/>
      <c r="F61" s="259"/>
      <c r="G61" s="259"/>
      <c r="H61" s="279">
        <f t="shared" si="26"/>
        <v>0</v>
      </c>
      <c r="I61" s="261"/>
      <c r="J61" s="261"/>
      <c r="K61" s="261"/>
      <c r="L61" s="261"/>
      <c r="M61" s="261"/>
      <c r="N61" s="262"/>
      <c r="O61" s="263"/>
      <c r="P61" s="281">
        <f t="shared" si="17"/>
        <v>0</v>
      </c>
      <c r="Q61" s="422"/>
      <c r="R61" s="263">
        <f t="shared" si="19"/>
        <v>0</v>
      </c>
      <c r="S61" s="424"/>
      <c r="T61" s="264"/>
      <c r="U61" s="265"/>
      <c r="V61" s="286">
        <f t="shared" si="22"/>
        <v>0</v>
      </c>
      <c r="X61" s="453" t="str">
        <f t="shared" ref="X61" si="275">IF(N61="1年目",1,(IF(N61="2年目",2,(IF(N61="3年目",3,"")))))</f>
        <v/>
      </c>
      <c r="Y61" s="453">
        <f t="shared" si="24"/>
        <v>0</v>
      </c>
      <c r="Z61" s="453">
        <f t="shared" si="25"/>
        <v>0</v>
      </c>
      <c r="AA61" s="226" t="str">
        <f t="shared" si="166"/>
        <v>有給注意</v>
      </c>
      <c r="AB61" s="221" t="s">
        <v>11</v>
      </c>
      <c r="AC61" s="227" t="e">
        <f>IF((AD61+AE61+AF61+AG61+AH61+AI61)&lt;6,"否","適")</f>
        <v>#DIV/0!</v>
      </c>
      <c r="AD61" s="226" t="e">
        <f t="shared" si="167"/>
        <v>#DIV/0!</v>
      </c>
      <c r="AE61" s="226">
        <f t="shared" si="168"/>
        <v>0</v>
      </c>
      <c r="AF61" s="226">
        <f t="shared" si="169"/>
        <v>0</v>
      </c>
      <c r="AG61" s="226">
        <f t="shared" si="170"/>
        <v>0</v>
      </c>
      <c r="AH61" s="226">
        <f t="shared" si="171"/>
        <v>0</v>
      </c>
      <c r="AI61" s="226">
        <f t="shared" si="172"/>
        <v>0</v>
      </c>
    </row>
    <row r="62" spans="1:37" s="72" customFormat="1" ht="22.8" customHeight="1">
      <c r="A62" s="415">
        <f t="shared" ref="A62" si="276">A63</f>
        <v>0</v>
      </c>
      <c r="B62" s="416">
        <f t="shared" si="77"/>
        <v>0</v>
      </c>
      <c r="C62" s="416">
        <f t="shared" si="77"/>
        <v>0</v>
      </c>
      <c r="D62" s="426">
        <f t="shared" si="14"/>
        <v>0</v>
      </c>
      <c r="E62" s="417">
        <f t="shared" ref="E62" si="277">E63</f>
        <v>0</v>
      </c>
      <c r="F62" s="417">
        <f t="shared" si="78"/>
        <v>0</v>
      </c>
      <c r="G62" s="417">
        <f t="shared" si="78"/>
        <v>0</v>
      </c>
      <c r="H62" s="426">
        <f t="shared" si="26"/>
        <v>0</v>
      </c>
      <c r="I62" s="417">
        <f t="shared" ref="I62" si="278">I63</f>
        <v>0</v>
      </c>
      <c r="J62" s="417">
        <f t="shared" si="79"/>
        <v>0</v>
      </c>
      <c r="K62" s="417">
        <f t="shared" si="79"/>
        <v>0</v>
      </c>
      <c r="L62" s="417">
        <f t="shared" si="79"/>
        <v>0</v>
      </c>
      <c r="M62" s="417">
        <f t="shared" si="79"/>
        <v>0</v>
      </c>
      <c r="N62" s="417">
        <f t="shared" ref="N62" si="279">N63</f>
        <v>0</v>
      </c>
      <c r="O62" s="418">
        <f t="shared" ref="O62" si="280">O63</f>
        <v>0</v>
      </c>
      <c r="P62" s="427">
        <f t="shared" si="17"/>
        <v>0</v>
      </c>
      <c r="Q62" s="421">
        <f t="shared" ref="Q62" si="281">Q63</f>
        <v>0</v>
      </c>
      <c r="R62" s="418">
        <f t="shared" si="19"/>
        <v>0</v>
      </c>
      <c r="S62" s="423"/>
      <c r="T62" s="419">
        <f t="shared" ref="T62" si="282">S62*5000</f>
        <v>0</v>
      </c>
      <c r="U62" s="420">
        <f t="shared" ref="U62" si="283">U63</f>
        <v>0</v>
      </c>
      <c r="V62" s="428">
        <f t="shared" si="22"/>
        <v>0</v>
      </c>
      <c r="X62" s="453" t="str">
        <f t="shared" ref="X62" si="284">IF(N62="1年目",4,(IF(N62="2年目",5,(IF(N62="3年目",6,"")))))</f>
        <v/>
      </c>
      <c r="Y62" s="453">
        <f t="shared" si="24"/>
        <v>0</v>
      </c>
      <c r="Z62" s="453">
        <f t="shared" si="25"/>
        <v>0</v>
      </c>
      <c r="AA62" s="226" t="str">
        <f t="shared" si="166"/>
        <v>有給注意</v>
      </c>
      <c r="AC62" s="210" t="e">
        <f t="shared" ref="AC62" si="285">IF((AD62+AE62+AF62+AG62+AH62+AI62)&lt;6,"否","適")</f>
        <v>#DIV/0!</v>
      </c>
      <c r="AD62" s="228" t="e">
        <f t="shared" si="167"/>
        <v>#DIV/0!</v>
      </c>
      <c r="AE62" s="228">
        <f t="shared" si="168"/>
        <v>0</v>
      </c>
      <c r="AF62" s="228">
        <f t="shared" si="169"/>
        <v>0</v>
      </c>
      <c r="AG62" s="228">
        <f t="shared" si="170"/>
        <v>0</v>
      </c>
      <c r="AH62" s="228">
        <f t="shared" si="171"/>
        <v>0</v>
      </c>
      <c r="AI62" s="228">
        <f t="shared" si="172"/>
        <v>0</v>
      </c>
    </row>
    <row r="63" spans="1:37" s="72" customFormat="1" ht="22.8" customHeight="1">
      <c r="A63" s="153"/>
      <c r="B63" s="154"/>
      <c r="C63" s="154"/>
      <c r="D63" s="282">
        <f t="shared" si="14"/>
        <v>0</v>
      </c>
      <c r="E63" s="259"/>
      <c r="F63" s="259"/>
      <c r="G63" s="259"/>
      <c r="H63" s="279">
        <f t="shared" si="26"/>
        <v>0</v>
      </c>
      <c r="I63" s="261"/>
      <c r="J63" s="261"/>
      <c r="K63" s="261"/>
      <c r="L63" s="261"/>
      <c r="M63" s="261"/>
      <c r="N63" s="262"/>
      <c r="O63" s="263"/>
      <c r="P63" s="281">
        <f t="shared" si="17"/>
        <v>0</v>
      </c>
      <c r="Q63" s="422"/>
      <c r="R63" s="263">
        <f t="shared" si="19"/>
        <v>0</v>
      </c>
      <c r="S63" s="424"/>
      <c r="T63" s="264"/>
      <c r="U63" s="265"/>
      <c r="V63" s="286">
        <f t="shared" si="22"/>
        <v>0</v>
      </c>
      <c r="X63" s="453" t="str">
        <f t="shared" ref="X63" si="286">IF(N63="1年目",1,(IF(N63="2年目",2,(IF(N63="3年目",3,"")))))</f>
        <v/>
      </c>
      <c r="Y63" s="453">
        <f t="shared" si="24"/>
        <v>0</v>
      </c>
      <c r="Z63" s="453">
        <f t="shared" si="25"/>
        <v>0</v>
      </c>
      <c r="AA63" s="226" t="str">
        <f t="shared" si="166"/>
        <v>有給注意</v>
      </c>
      <c r="AB63" s="221" t="s">
        <v>11</v>
      </c>
      <c r="AC63" s="227" t="e">
        <f>IF((AD63+AE63+AF63+AG63+AH63+AI63)&lt;6,"否","適")</f>
        <v>#DIV/0!</v>
      </c>
      <c r="AD63" s="226" t="e">
        <f t="shared" si="167"/>
        <v>#DIV/0!</v>
      </c>
      <c r="AE63" s="226">
        <f t="shared" si="168"/>
        <v>0</v>
      </c>
      <c r="AF63" s="226">
        <f t="shared" si="169"/>
        <v>0</v>
      </c>
      <c r="AG63" s="226">
        <f t="shared" si="170"/>
        <v>0</v>
      </c>
      <c r="AH63" s="226">
        <f t="shared" si="171"/>
        <v>0</v>
      </c>
      <c r="AI63" s="226">
        <f t="shared" si="172"/>
        <v>0</v>
      </c>
    </row>
    <row r="64" spans="1:37" s="72" customFormat="1" ht="22.8" customHeight="1">
      <c r="A64" s="415">
        <f t="shared" ref="A64" si="287">A65</f>
        <v>0</v>
      </c>
      <c r="B64" s="416">
        <f t="shared" si="77"/>
        <v>0</v>
      </c>
      <c r="C64" s="416">
        <f t="shared" si="77"/>
        <v>0</v>
      </c>
      <c r="D64" s="426">
        <f t="shared" si="14"/>
        <v>0</v>
      </c>
      <c r="E64" s="417">
        <f t="shared" ref="E64" si="288">E65</f>
        <v>0</v>
      </c>
      <c r="F64" s="417">
        <f t="shared" si="78"/>
        <v>0</v>
      </c>
      <c r="G64" s="417">
        <f t="shared" si="78"/>
        <v>0</v>
      </c>
      <c r="H64" s="426">
        <f t="shared" si="26"/>
        <v>0</v>
      </c>
      <c r="I64" s="417">
        <f t="shared" ref="I64" si="289">I65</f>
        <v>0</v>
      </c>
      <c r="J64" s="417">
        <f t="shared" si="79"/>
        <v>0</v>
      </c>
      <c r="K64" s="417">
        <f t="shared" si="79"/>
        <v>0</v>
      </c>
      <c r="L64" s="417">
        <f t="shared" si="79"/>
        <v>0</v>
      </c>
      <c r="M64" s="417">
        <f t="shared" si="79"/>
        <v>0</v>
      </c>
      <c r="N64" s="417">
        <f t="shared" ref="N64" si="290">N65</f>
        <v>0</v>
      </c>
      <c r="O64" s="418">
        <f t="shared" ref="O64" si="291">O65</f>
        <v>0</v>
      </c>
      <c r="P64" s="427">
        <f t="shared" si="17"/>
        <v>0</v>
      </c>
      <c r="Q64" s="421">
        <f t="shared" ref="Q64" si="292">Q65</f>
        <v>0</v>
      </c>
      <c r="R64" s="418">
        <f t="shared" si="19"/>
        <v>0</v>
      </c>
      <c r="S64" s="423"/>
      <c r="T64" s="419">
        <f t="shared" ref="T64" si="293">S64*5000</f>
        <v>0</v>
      </c>
      <c r="U64" s="420">
        <f t="shared" ref="U64" si="294">U65</f>
        <v>0</v>
      </c>
      <c r="V64" s="428">
        <f t="shared" si="22"/>
        <v>0</v>
      </c>
      <c r="X64" s="453" t="str">
        <f t="shared" ref="X64" si="295">IF(N64="1年目",4,(IF(N64="2年目",5,(IF(N64="3年目",6,"")))))</f>
        <v/>
      </c>
      <c r="Y64" s="453">
        <f t="shared" si="24"/>
        <v>0</v>
      </c>
      <c r="Z64" s="453">
        <f t="shared" si="25"/>
        <v>0</v>
      </c>
      <c r="AA64" s="226" t="str">
        <f t="shared" si="166"/>
        <v>有給注意</v>
      </c>
      <c r="AC64" s="210" t="e">
        <f t="shared" ref="AC64" si="296">IF((AD64+AE64+AF64+AG64+AH64+AI64)&lt;6,"否","適")</f>
        <v>#DIV/0!</v>
      </c>
      <c r="AD64" s="228" t="e">
        <f t="shared" si="167"/>
        <v>#DIV/0!</v>
      </c>
      <c r="AE64" s="228">
        <f t="shared" si="168"/>
        <v>0</v>
      </c>
      <c r="AF64" s="228">
        <f t="shared" si="169"/>
        <v>0</v>
      </c>
      <c r="AG64" s="228">
        <f t="shared" si="170"/>
        <v>0</v>
      </c>
      <c r="AH64" s="228">
        <f t="shared" si="171"/>
        <v>0</v>
      </c>
      <c r="AI64" s="228">
        <f t="shared" si="172"/>
        <v>0</v>
      </c>
    </row>
    <row r="65" spans="1:35" s="72" customFormat="1" ht="22.8" customHeight="1">
      <c r="A65" s="153"/>
      <c r="B65" s="154"/>
      <c r="C65" s="154"/>
      <c r="D65" s="282">
        <f t="shared" si="14"/>
        <v>0</v>
      </c>
      <c r="E65" s="259"/>
      <c r="F65" s="259"/>
      <c r="G65" s="259"/>
      <c r="H65" s="279">
        <f t="shared" si="26"/>
        <v>0</v>
      </c>
      <c r="I65" s="261"/>
      <c r="J65" s="261"/>
      <c r="K65" s="261"/>
      <c r="L65" s="261"/>
      <c r="M65" s="261"/>
      <c r="N65" s="262"/>
      <c r="O65" s="263"/>
      <c r="P65" s="281">
        <f t="shared" si="17"/>
        <v>0</v>
      </c>
      <c r="Q65" s="422"/>
      <c r="R65" s="263">
        <f t="shared" si="19"/>
        <v>0</v>
      </c>
      <c r="S65" s="424"/>
      <c r="T65" s="264"/>
      <c r="U65" s="265"/>
      <c r="V65" s="286">
        <f t="shared" si="22"/>
        <v>0</v>
      </c>
      <c r="X65" s="453" t="str">
        <f t="shared" ref="X65" si="297">IF(N65="1年目",1,(IF(N65="2年目",2,(IF(N65="3年目",3,"")))))</f>
        <v/>
      </c>
      <c r="Y65" s="453">
        <f t="shared" si="24"/>
        <v>0</v>
      </c>
      <c r="Z65" s="453">
        <f t="shared" si="25"/>
        <v>0</v>
      </c>
      <c r="AA65" s="226" t="str">
        <f t="shared" si="166"/>
        <v>有給注意</v>
      </c>
      <c r="AB65" s="221" t="s">
        <v>11</v>
      </c>
      <c r="AC65" s="227" t="e">
        <f>IF((AD65+AE65+AF65+AG65+AH65+AI65)&lt;6,"否","適")</f>
        <v>#DIV/0!</v>
      </c>
      <c r="AD65" s="226" t="e">
        <f t="shared" si="167"/>
        <v>#DIV/0!</v>
      </c>
      <c r="AE65" s="226">
        <f t="shared" si="168"/>
        <v>0</v>
      </c>
      <c r="AF65" s="226">
        <f t="shared" si="169"/>
        <v>0</v>
      </c>
      <c r="AG65" s="226">
        <f t="shared" si="170"/>
        <v>0</v>
      </c>
      <c r="AH65" s="226">
        <f t="shared" si="171"/>
        <v>0</v>
      </c>
      <c r="AI65" s="226">
        <f t="shared" si="172"/>
        <v>0</v>
      </c>
    </row>
    <row r="66" spans="1:35" s="72" customFormat="1" ht="22.8" customHeight="1">
      <c r="A66" s="415">
        <f t="shared" ref="A66" si="298">A67</f>
        <v>0</v>
      </c>
      <c r="B66" s="416">
        <f t="shared" si="77"/>
        <v>0</v>
      </c>
      <c r="C66" s="416">
        <f t="shared" si="77"/>
        <v>0</v>
      </c>
      <c r="D66" s="426">
        <f t="shared" si="14"/>
        <v>0</v>
      </c>
      <c r="E66" s="417">
        <f t="shared" ref="E66" si="299">E67</f>
        <v>0</v>
      </c>
      <c r="F66" s="417">
        <f t="shared" si="78"/>
        <v>0</v>
      </c>
      <c r="G66" s="417">
        <f t="shared" si="78"/>
        <v>0</v>
      </c>
      <c r="H66" s="426">
        <f t="shared" si="26"/>
        <v>0</v>
      </c>
      <c r="I66" s="417">
        <f t="shared" ref="I66" si="300">I67</f>
        <v>0</v>
      </c>
      <c r="J66" s="417">
        <f t="shared" si="79"/>
        <v>0</v>
      </c>
      <c r="K66" s="417">
        <f t="shared" si="79"/>
        <v>0</v>
      </c>
      <c r="L66" s="417">
        <f t="shared" si="79"/>
        <v>0</v>
      </c>
      <c r="M66" s="417">
        <f t="shared" si="79"/>
        <v>0</v>
      </c>
      <c r="N66" s="417">
        <f t="shared" ref="N66" si="301">N67</f>
        <v>0</v>
      </c>
      <c r="O66" s="418">
        <f t="shared" ref="O66" si="302">O67</f>
        <v>0</v>
      </c>
      <c r="P66" s="427">
        <f t="shared" si="17"/>
        <v>0</v>
      </c>
      <c r="Q66" s="421">
        <f t="shared" ref="Q66" si="303">Q67</f>
        <v>0</v>
      </c>
      <c r="R66" s="418">
        <f t="shared" si="19"/>
        <v>0</v>
      </c>
      <c r="S66" s="423"/>
      <c r="T66" s="419">
        <f t="shared" ref="T66:T70" si="304">S66*5000</f>
        <v>0</v>
      </c>
      <c r="U66" s="420">
        <f t="shared" ref="U66" si="305">U67</f>
        <v>0</v>
      </c>
      <c r="V66" s="428">
        <f t="shared" si="22"/>
        <v>0</v>
      </c>
      <c r="X66" s="453" t="str">
        <f t="shared" ref="X66" si="306">IF(N66="1年目",4,(IF(N66="2年目",5,(IF(N66="3年目",6,"")))))</f>
        <v/>
      </c>
      <c r="Y66" s="453">
        <f t="shared" si="24"/>
        <v>0</v>
      </c>
      <c r="Z66" s="453">
        <f t="shared" si="25"/>
        <v>0</v>
      </c>
      <c r="AA66" s="226" t="str">
        <f t="shared" si="166"/>
        <v>有給注意</v>
      </c>
      <c r="AC66" s="210" t="e">
        <f t="shared" ref="AC66" si="307">IF((AD66+AE66+AF66+AG66+AH66+AI66)&lt;6,"否","適")</f>
        <v>#DIV/0!</v>
      </c>
      <c r="AD66" s="228" t="e">
        <f t="shared" si="167"/>
        <v>#DIV/0!</v>
      </c>
      <c r="AE66" s="228">
        <f t="shared" si="168"/>
        <v>0</v>
      </c>
      <c r="AF66" s="228">
        <f t="shared" si="169"/>
        <v>0</v>
      </c>
      <c r="AG66" s="228">
        <f t="shared" si="170"/>
        <v>0</v>
      </c>
      <c r="AH66" s="228">
        <f t="shared" si="171"/>
        <v>0</v>
      </c>
      <c r="AI66" s="228">
        <f t="shared" si="172"/>
        <v>0</v>
      </c>
    </row>
    <row r="67" spans="1:35" s="72" customFormat="1" ht="22.8" customHeight="1">
      <c r="A67" s="153"/>
      <c r="B67" s="154"/>
      <c r="C67" s="154"/>
      <c r="D67" s="282">
        <f t="shared" si="14"/>
        <v>0</v>
      </c>
      <c r="E67" s="259"/>
      <c r="F67" s="259"/>
      <c r="G67" s="259"/>
      <c r="H67" s="279">
        <f t="shared" si="26"/>
        <v>0</v>
      </c>
      <c r="I67" s="261"/>
      <c r="J67" s="261"/>
      <c r="K67" s="261"/>
      <c r="L67" s="261"/>
      <c r="M67" s="261"/>
      <c r="N67" s="262"/>
      <c r="O67" s="263"/>
      <c r="P67" s="281">
        <f t="shared" si="17"/>
        <v>0</v>
      </c>
      <c r="Q67" s="422"/>
      <c r="R67" s="263">
        <f t="shared" si="19"/>
        <v>0</v>
      </c>
      <c r="S67" s="424"/>
      <c r="T67" s="264"/>
      <c r="U67" s="265"/>
      <c r="V67" s="286">
        <f t="shared" si="22"/>
        <v>0</v>
      </c>
      <c r="X67" s="453" t="str">
        <f t="shared" ref="X67" si="308">IF(N67="1年目",1,(IF(N67="2年目",2,(IF(N67="3年目",3,"")))))</f>
        <v/>
      </c>
      <c r="Y67" s="453">
        <f t="shared" si="24"/>
        <v>0</v>
      </c>
      <c r="Z67" s="453">
        <f t="shared" si="25"/>
        <v>0</v>
      </c>
      <c r="AA67" s="226" t="str">
        <f t="shared" si="166"/>
        <v>有給注意</v>
      </c>
      <c r="AB67" s="221" t="s">
        <v>11</v>
      </c>
      <c r="AC67" s="227" t="e">
        <f>IF((AD67+AE67+AF67+AG67+AH67+AI67)&lt;6,"否","適")</f>
        <v>#DIV/0!</v>
      </c>
      <c r="AD67" s="226" t="e">
        <f t="shared" si="167"/>
        <v>#DIV/0!</v>
      </c>
      <c r="AE67" s="226">
        <f t="shared" si="168"/>
        <v>0</v>
      </c>
      <c r="AF67" s="226">
        <f t="shared" si="169"/>
        <v>0</v>
      </c>
      <c r="AG67" s="226">
        <f t="shared" si="170"/>
        <v>0</v>
      </c>
      <c r="AH67" s="226">
        <f t="shared" si="171"/>
        <v>0</v>
      </c>
      <c r="AI67" s="226">
        <f t="shared" si="172"/>
        <v>0</v>
      </c>
    </row>
    <row r="68" spans="1:35" s="72" customFormat="1" ht="22.8" customHeight="1">
      <c r="A68" s="415">
        <f t="shared" ref="A68" si="309">A69</f>
        <v>0</v>
      </c>
      <c r="B68" s="416">
        <f t="shared" ref="B68" si="310">B69</f>
        <v>0</v>
      </c>
      <c r="C68" s="416">
        <f t="shared" ref="C68" si="311">C69</f>
        <v>0</v>
      </c>
      <c r="D68" s="426">
        <f t="shared" ref="D68:D71" si="312">DATEDIF(B68,C68,"y")</f>
        <v>0</v>
      </c>
      <c r="E68" s="417">
        <f t="shared" ref="E68" si="313">E69</f>
        <v>0</v>
      </c>
      <c r="F68" s="417">
        <f t="shared" ref="F68" si="314">F69</f>
        <v>0</v>
      </c>
      <c r="G68" s="417">
        <f t="shared" ref="G68" si="315">G69</f>
        <v>0</v>
      </c>
      <c r="H68" s="426">
        <f t="shared" ref="H68:H71" si="316">E68-G68</f>
        <v>0</v>
      </c>
      <c r="I68" s="417">
        <f t="shared" ref="I68" si="317">I69</f>
        <v>0</v>
      </c>
      <c r="J68" s="417">
        <f t="shared" ref="J68" si="318">J69</f>
        <v>0</v>
      </c>
      <c r="K68" s="417">
        <f t="shared" ref="K68" si="319">K69</f>
        <v>0</v>
      </c>
      <c r="L68" s="417">
        <f t="shared" ref="L68" si="320">L69</f>
        <v>0</v>
      </c>
      <c r="M68" s="417">
        <f t="shared" ref="M68" si="321">M69</f>
        <v>0</v>
      </c>
      <c r="N68" s="417">
        <f>N69</f>
        <v>0</v>
      </c>
      <c r="O68" s="418">
        <f t="shared" ref="O68" si="322">O69</f>
        <v>0</v>
      </c>
      <c r="P68" s="458">
        <f t="shared" si="17"/>
        <v>0</v>
      </c>
      <c r="Q68" s="421">
        <f t="shared" ref="Q68" si="323">Q69</f>
        <v>0</v>
      </c>
      <c r="R68" s="418">
        <f t="shared" si="19"/>
        <v>0</v>
      </c>
      <c r="S68" s="423"/>
      <c r="T68" s="419">
        <f t="shared" si="304"/>
        <v>0</v>
      </c>
      <c r="U68" s="420">
        <f t="shared" ref="U68" si="324">U69</f>
        <v>0</v>
      </c>
      <c r="V68" s="428">
        <f t="shared" ref="V68:V71" si="325">U68*5000</f>
        <v>0</v>
      </c>
      <c r="X68" s="453" t="str">
        <f t="shared" ref="X68" si="326">IF(N68="1年目",4,(IF(N68="2年目",5,(IF(N68="3年目",6,"")))))</f>
        <v/>
      </c>
      <c r="Y68" s="453">
        <f t="shared" si="24"/>
        <v>0</v>
      </c>
      <c r="Z68" s="453">
        <f t="shared" si="25"/>
        <v>0</v>
      </c>
      <c r="AA68" s="226" t="str">
        <f t="shared" si="166"/>
        <v>有給注意</v>
      </c>
      <c r="AC68" s="210" t="e">
        <f t="shared" ref="AC68" si="327">IF((AD68+AE68+AF68+AG68+AH68+AI68)&lt;6,"否","適")</f>
        <v>#DIV/0!</v>
      </c>
      <c r="AD68" s="228" t="e">
        <f t="shared" si="167"/>
        <v>#DIV/0!</v>
      </c>
      <c r="AE68" s="228">
        <f t="shared" si="168"/>
        <v>0</v>
      </c>
      <c r="AF68" s="228">
        <f t="shared" si="169"/>
        <v>0</v>
      </c>
      <c r="AG68" s="228">
        <f t="shared" si="170"/>
        <v>0</v>
      </c>
      <c r="AH68" s="228">
        <f t="shared" si="171"/>
        <v>0</v>
      </c>
      <c r="AI68" s="228">
        <f t="shared" si="172"/>
        <v>0</v>
      </c>
    </row>
    <row r="69" spans="1:35" s="72" customFormat="1" ht="22.8" customHeight="1">
      <c r="A69" s="153"/>
      <c r="B69" s="154"/>
      <c r="C69" s="154"/>
      <c r="D69" s="282">
        <f t="shared" si="312"/>
        <v>0</v>
      </c>
      <c r="E69" s="259"/>
      <c r="F69" s="259"/>
      <c r="G69" s="259"/>
      <c r="H69" s="279">
        <f t="shared" si="316"/>
        <v>0</v>
      </c>
      <c r="I69" s="261"/>
      <c r="J69" s="261"/>
      <c r="K69" s="261"/>
      <c r="L69" s="261"/>
      <c r="M69" s="261"/>
      <c r="N69" s="262"/>
      <c r="O69" s="263"/>
      <c r="P69" s="281">
        <f t="shared" si="17"/>
        <v>0</v>
      </c>
      <c r="Q69" s="422"/>
      <c r="R69" s="263">
        <f t="shared" si="19"/>
        <v>0</v>
      </c>
      <c r="S69" s="424"/>
      <c r="T69" s="264"/>
      <c r="U69" s="265"/>
      <c r="V69" s="286">
        <f t="shared" si="325"/>
        <v>0</v>
      </c>
      <c r="X69" s="453" t="str">
        <f t="shared" ref="X69" si="328">IF(N69="1年目",1,(IF(N69="2年目",2,(IF(N69="3年目",3,"")))))</f>
        <v/>
      </c>
      <c r="Y69" s="453">
        <f t="shared" si="24"/>
        <v>0</v>
      </c>
      <c r="Z69" s="453">
        <f t="shared" si="25"/>
        <v>0</v>
      </c>
      <c r="AA69" s="226" t="str">
        <f t="shared" si="166"/>
        <v>有給注意</v>
      </c>
      <c r="AB69" s="221" t="s">
        <v>11</v>
      </c>
      <c r="AC69" s="227" t="e">
        <f>IF((AD69+AE69+AF69+AG69+AH69+AI69)&lt;6,"否","適")</f>
        <v>#DIV/0!</v>
      </c>
      <c r="AD69" s="226" t="e">
        <f t="shared" si="167"/>
        <v>#DIV/0!</v>
      </c>
      <c r="AE69" s="226">
        <f t="shared" si="168"/>
        <v>0</v>
      </c>
      <c r="AF69" s="226">
        <f t="shared" si="169"/>
        <v>0</v>
      </c>
      <c r="AG69" s="226">
        <f t="shared" si="170"/>
        <v>0</v>
      </c>
      <c r="AH69" s="226">
        <f t="shared" si="171"/>
        <v>0</v>
      </c>
      <c r="AI69" s="226">
        <f t="shared" si="172"/>
        <v>0</v>
      </c>
    </row>
    <row r="70" spans="1:35" s="72" customFormat="1" ht="22.8" customHeight="1">
      <c r="A70" s="415">
        <f t="shared" ref="A70" si="329">A71</f>
        <v>0</v>
      </c>
      <c r="B70" s="416">
        <f t="shared" ref="B70" si="330">B71</f>
        <v>0</v>
      </c>
      <c r="C70" s="416">
        <f t="shared" ref="C70" si="331">C71</f>
        <v>0</v>
      </c>
      <c r="D70" s="426">
        <f t="shared" si="312"/>
        <v>0</v>
      </c>
      <c r="E70" s="417">
        <f t="shared" ref="E70" si="332">E71</f>
        <v>0</v>
      </c>
      <c r="F70" s="417">
        <f t="shared" ref="F70" si="333">F71</f>
        <v>0</v>
      </c>
      <c r="G70" s="417">
        <f t="shared" ref="G70" si="334">G71</f>
        <v>0</v>
      </c>
      <c r="H70" s="426">
        <f t="shared" si="316"/>
        <v>0</v>
      </c>
      <c r="I70" s="417">
        <f t="shared" ref="I70" si="335">I71</f>
        <v>0</v>
      </c>
      <c r="J70" s="417">
        <f t="shared" ref="J70" si="336">J71</f>
        <v>0</v>
      </c>
      <c r="K70" s="417">
        <f t="shared" ref="K70" si="337">K71</f>
        <v>0</v>
      </c>
      <c r="L70" s="417">
        <f t="shared" ref="L70" si="338">L71</f>
        <v>0</v>
      </c>
      <c r="M70" s="417">
        <f t="shared" ref="M70" si="339">M71</f>
        <v>0</v>
      </c>
      <c r="N70" s="417">
        <f>N71</f>
        <v>0</v>
      </c>
      <c r="O70" s="418">
        <f>O71</f>
        <v>0</v>
      </c>
      <c r="P70" s="458">
        <f t="shared" si="17"/>
        <v>0</v>
      </c>
      <c r="Q70" s="421">
        <f t="shared" ref="Q70" si="340">Q71</f>
        <v>0</v>
      </c>
      <c r="R70" s="418">
        <f t="shared" si="19"/>
        <v>0</v>
      </c>
      <c r="S70" s="423"/>
      <c r="T70" s="419">
        <f t="shared" si="304"/>
        <v>0</v>
      </c>
      <c r="U70" s="420">
        <f>U71</f>
        <v>0</v>
      </c>
      <c r="V70" s="459">
        <f t="shared" si="325"/>
        <v>0</v>
      </c>
      <c r="X70" s="453" t="str">
        <f t="shared" ref="X70" si="341">IF(N70="1年目",4,(IF(N70="2年目",5,(IF(N70="3年目",6,"")))))</f>
        <v/>
      </c>
      <c r="Y70" s="453">
        <f t="shared" si="24"/>
        <v>0</v>
      </c>
      <c r="Z70" s="453">
        <f t="shared" si="25"/>
        <v>0</v>
      </c>
      <c r="AA70" s="226" t="str">
        <f t="shared" si="166"/>
        <v>有給注意</v>
      </c>
      <c r="AC70" s="210" t="e">
        <f t="shared" ref="AC70" si="342">IF((AD70+AE70+AF70+AG70+AH70+AI70)&lt;6,"否","適")</f>
        <v>#DIV/0!</v>
      </c>
      <c r="AD70" s="228" t="e">
        <f t="shared" ref="AD70" si="343">IF((H70/E70)*100&lt;80,0,1)</f>
        <v>#DIV/0!</v>
      </c>
      <c r="AE70" s="228">
        <f t="shared" ref="AE70" si="344">IF(I70="加入",1,0)</f>
        <v>0</v>
      </c>
      <c r="AF70" s="228">
        <f t="shared" ref="AF70:AI71" si="345">IF(J70="加入",1,0)</f>
        <v>0</v>
      </c>
      <c r="AG70" s="228">
        <f t="shared" si="345"/>
        <v>0</v>
      </c>
      <c r="AH70" s="228">
        <f t="shared" si="345"/>
        <v>0</v>
      </c>
      <c r="AI70" s="228">
        <f t="shared" si="345"/>
        <v>0</v>
      </c>
    </row>
    <row r="71" spans="1:35" s="72" customFormat="1" ht="22.8" customHeight="1">
      <c r="A71" s="153"/>
      <c r="B71" s="154"/>
      <c r="C71" s="154"/>
      <c r="D71" s="282">
        <f t="shared" si="312"/>
        <v>0</v>
      </c>
      <c r="E71" s="259"/>
      <c r="F71" s="259"/>
      <c r="G71" s="259"/>
      <c r="H71" s="279">
        <f t="shared" si="316"/>
        <v>0</v>
      </c>
      <c r="I71" s="261"/>
      <c r="J71" s="261"/>
      <c r="K71" s="261"/>
      <c r="L71" s="261"/>
      <c r="M71" s="261"/>
      <c r="N71" s="262"/>
      <c r="O71" s="263"/>
      <c r="P71" s="281">
        <f t="shared" si="17"/>
        <v>0</v>
      </c>
      <c r="Q71" s="422"/>
      <c r="R71" s="263">
        <f t="shared" si="19"/>
        <v>0</v>
      </c>
      <c r="S71" s="424"/>
      <c r="T71" s="264"/>
      <c r="U71" s="265"/>
      <c r="V71" s="286">
        <f t="shared" si="325"/>
        <v>0</v>
      </c>
      <c r="X71" s="453" t="str">
        <f t="shared" ref="X71" si="346">IF(N71="1年目",1,(IF(N71="2年目",2,(IF(N71="3年目",3,"")))))</f>
        <v/>
      </c>
      <c r="Y71" s="453">
        <f t="shared" si="24"/>
        <v>0</v>
      </c>
      <c r="Z71" s="453">
        <f t="shared" si="25"/>
        <v>0</v>
      </c>
      <c r="AA71" s="226" t="str">
        <f t="shared" si="166"/>
        <v>有給注意</v>
      </c>
      <c r="AB71" s="221" t="s">
        <v>11</v>
      </c>
      <c r="AC71" s="227" t="e">
        <f>IF((AD71+AE71+AF71+AG71+AH71+AI71)&lt;6,"否","適")</f>
        <v>#DIV/0!</v>
      </c>
      <c r="AD71" s="226" t="e">
        <f>IF((H71/E71)*100&lt;80,0,1)</f>
        <v>#DIV/0!</v>
      </c>
      <c r="AE71" s="226">
        <f>IF(I71="加入",1,0)</f>
        <v>0</v>
      </c>
      <c r="AF71" s="226">
        <f t="shared" si="345"/>
        <v>0</v>
      </c>
      <c r="AG71" s="226">
        <f t="shared" si="345"/>
        <v>0</v>
      </c>
      <c r="AH71" s="226">
        <f t="shared" si="345"/>
        <v>0</v>
      </c>
      <c r="AI71" s="226">
        <f t="shared" si="345"/>
        <v>0</v>
      </c>
    </row>
    <row r="72" spans="1:35" s="72" customFormat="1" ht="23.25" customHeight="1">
      <c r="A72" s="304">
        <f>A73</f>
        <v>0</v>
      </c>
      <c r="B72" s="242"/>
      <c r="C72" s="242"/>
      <c r="D72" s="258"/>
      <c r="E72" s="258"/>
      <c r="F72" s="258"/>
      <c r="G72" s="258"/>
      <c r="H72" s="280"/>
      <c r="I72" s="258"/>
      <c r="J72" s="258"/>
      <c r="K72" s="258"/>
      <c r="L72" s="258"/>
      <c r="M72" s="258"/>
      <c r="N72" s="410"/>
      <c r="O72" s="460" cm="1">
        <f t="array" ref="O72">SUMPRODUCT((MOD(ROW(O8:O70),2)=0)*(O8:O70))</f>
        <v>0</v>
      </c>
      <c r="P72" s="461" cm="1">
        <f t="array" ref="P72">ROUNDDOWN(SUMPRODUCT((MOD(ROW(P8:P70),2)=0)*(P8:P70)),-3)</f>
        <v>0</v>
      </c>
      <c r="Q72" s="431" cm="1">
        <f t="array" ref="Q72">SUMPRODUCT((MOD(ROW(Q8:Q70),2)=0)*(Q8:Q70))</f>
        <v>0</v>
      </c>
      <c r="R72" s="430" cm="1">
        <f t="array" ref="R72">ROUNDDOWN(SUMPRODUCT((MOD(ROW(R8:R70),2)=0)*(R8:R70)),-3)</f>
        <v>0</v>
      </c>
      <c r="S72" s="432"/>
      <c r="T72" s="429"/>
      <c r="U72" s="433" cm="1">
        <f t="array" ref="U72">SUMPRODUCT((MOD(ROW(U8:U70),2)=0)*(U8:U70))</f>
        <v>0</v>
      </c>
      <c r="V72" s="434" cm="1">
        <f t="array" ref="V72">SUMPRODUCT((MOD(ROW(V8:V70),2)=0)*(V8:V70))</f>
        <v>0</v>
      </c>
      <c r="W72" s="448" t="s">
        <v>533</v>
      </c>
      <c r="X72" s="71">
        <f>COUNTIF(X$8:X$71,1)</f>
        <v>0</v>
      </c>
      <c r="Y72" s="71" cm="1">
        <f t="array" ref="Y72">SUMPRODUCT((X$8:X$71=1)*1,(Y$8:Y$71))</f>
        <v>0</v>
      </c>
      <c r="Z72" s="71" cm="1">
        <f t="array" ref="Z72">SUMPRODUCT(($X$67:$X$71=1)*1,(Z$67:Z$71))</f>
        <v>0</v>
      </c>
      <c r="AB72" s="448"/>
      <c r="AC72" s="448"/>
    </row>
    <row r="73" spans="1:35" s="72" customFormat="1" ht="23.25" customHeight="1">
      <c r="A73" s="303"/>
      <c r="B73" s="152" t="s">
        <v>486</v>
      </c>
      <c r="C73" s="152" t="s">
        <v>486</v>
      </c>
      <c r="D73" s="260" t="s">
        <v>486</v>
      </c>
      <c r="E73" s="260" t="s">
        <v>486</v>
      </c>
      <c r="F73" s="260" t="s">
        <v>486</v>
      </c>
      <c r="G73" s="260" t="s">
        <v>486</v>
      </c>
      <c r="H73" s="260" t="s">
        <v>486</v>
      </c>
      <c r="I73" s="260" t="s">
        <v>486</v>
      </c>
      <c r="J73" s="260" t="s">
        <v>486</v>
      </c>
      <c r="K73" s="260" t="s">
        <v>486</v>
      </c>
      <c r="L73" s="260" t="s">
        <v>486</v>
      </c>
      <c r="M73" s="260" t="s">
        <v>486</v>
      </c>
      <c r="N73" s="411"/>
      <c r="O73" s="414" cm="1">
        <f t="array" ref="O73">SUMPRODUCT((MOD(ROW(O9:O71),2)=1)*(O9:O71))</f>
        <v>0</v>
      </c>
      <c r="P73" s="413" cm="1">
        <f t="array" ref="P73">ROUNDDOWN(SUMPRODUCT((MOD(ROW(P9:P71),2)=1)*(P9:P71)),-3)</f>
        <v>0</v>
      </c>
      <c r="Q73" s="412" cm="1">
        <f t="array" ref="Q73">SUMPRODUCT((MOD(ROW(Q9:Q71),2)=1)*(Q9:Q71))</f>
        <v>0</v>
      </c>
      <c r="R73" s="283" cm="1">
        <f t="array" ref="R73">ROUNDDOWN(SUMPRODUCT((MOD(ROW(R9:R71),2)=1)*(R9:R71)),-3)</f>
        <v>0</v>
      </c>
      <c r="S73" s="283">
        <f>SUMPRODUCT((MOD(ROW(S23:S71),2)=1)*(S23:S71))</f>
        <v>0</v>
      </c>
      <c r="T73" s="283">
        <f>ROUNDDOWN(SUMPRODUCT((MOD(ROW(T23:T71),2)=1)*(T23:T71)),-3)</f>
        <v>0</v>
      </c>
      <c r="U73" s="284" cm="1">
        <f t="array" ref="U73">SUMPRODUCT((MOD(ROW(U9:U71),2)=1)*(U9:U71))</f>
        <v>0</v>
      </c>
      <c r="V73" s="285" cm="1">
        <f t="array" ref="V73">SUMPRODUCT((MOD(ROW(V9:V71),2)=1)*(V9:V71))</f>
        <v>0</v>
      </c>
      <c r="W73" s="448" t="s">
        <v>534</v>
      </c>
      <c r="X73" s="71">
        <f>COUNTIF(X$8:X$71,2)</f>
        <v>0</v>
      </c>
      <c r="Y73" s="71" cm="1">
        <f t="array" ref="Y73">SUMPRODUCT((X$8:X$71=2)*1,(Y$8:Y$71))</f>
        <v>0</v>
      </c>
      <c r="Z73" s="71" cm="1">
        <f t="array" ref="Z73">SUMPRODUCT(($X$67:$X$71=2)*1,(Z$67:Z$71))</f>
        <v>0</v>
      </c>
      <c r="AB73" s="448"/>
      <c r="AC73" s="448"/>
    </row>
    <row r="74" spans="1:35" s="72" customFormat="1" ht="30.75" customHeight="1">
      <c r="A74" s="243" cm="1">
        <f t="array" ref="A74:A138">SUMPRODUCT((A7:A71=0))*((MOD(ROW(A7:A71),2)=0))</f>
        <v>0</v>
      </c>
      <c r="B74" s="528" t="s">
        <v>487</v>
      </c>
      <c r="C74" s="528"/>
      <c r="D74" s="528"/>
      <c r="E74" s="528"/>
      <c r="F74" s="528"/>
      <c r="G74" s="528"/>
      <c r="H74" s="528"/>
      <c r="I74" s="528"/>
      <c r="J74" s="528"/>
      <c r="K74" s="528"/>
      <c r="L74" s="528"/>
      <c r="M74" s="528"/>
      <c r="N74" s="528"/>
      <c r="O74" s="529"/>
      <c r="P74" s="529"/>
      <c r="Q74" s="528"/>
      <c r="R74" s="528"/>
      <c r="S74" s="528"/>
      <c r="T74" s="243"/>
      <c r="U74" s="243"/>
      <c r="V74" s="243"/>
      <c r="W74" s="448" t="s">
        <v>535</v>
      </c>
      <c r="X74" s="71">
        <f>COUNTIF(X$8:X$71,3)</f>
        <v>0</v>
      </c>
      <c r="Y74" s="71" cm="1">
        <f t="array" ref="Y74">SUMPRODUCT((X$8:X$71=3)*1,(Y$8:Y$71))</f>
        <v>0</v>
      </c>
      <c r="Z74" s="71" cm="1">
        <f t="array" ref="Z74">SUMPRODUCT(($X$67:$X$71=3)*1,(Z$67:Z$71))</f>
        <v>0</v>
      </c>
      <c r="AB74" s="448"/>
      <c r="AC74" s="448"/>
    </row>
    <row r="75" spans="1:35" s="72" customFormat="1">
      <c r="A75" s="72">
        <v>0</v>
      </c>
      <c r="D75" s="73"/>
      <c r="E75" s="73"/>
      <c r="F75" s="73"/>
      <c r="G75" s="73"/>
      <c r="H75" s="73"/>
      <c r="I75" s="73"/>
      <c r="J75" s="73"/>
      <c r="K75" s="73"/>
      <c r="L75" s="73"/>
      <c r="M75" s="73"/>
      <c r="S75" s="73"/>
      <c r="W75" s="452" t="s">
        <v>533</v>
      </c>
      <c r="X75" s="71">
        <f>COUNTIF(X$8:X$71,4)</f>
        <v>0</v>
      </c>
      <c r="Y75" s="71" cm="1">
        <f t="array" ref="Y75">SUMPRODUCT((X$8:X$71=4)*1,(Y$8:Y$71))</f>
        <v>0</v>
      </c>
      <c r="Z75" s="71" cm="1">
        <f t="array" ref="Z75">SUMPRODUCT(($X$67:$X$71=4)*1,(Z$67:Z$71))</f>
        <v>0</v>
      </c>
      <c r="AB75" s="448"/>
      <c r="AC75" s="448"/>
    </row>
    <row r="76" spans="1:35" s="72" customFormat="1">
      <c r="A76" s="72">
        <v>0</v>
      </c>
      <c r="D76" s="73"/>
      <c r="E76" s="73"/>
      <c r="F76" s="73"/>
      <c r="G76" s="73"/>
      <c r="H76" s="73"/>
      <c r="I76" s="73"/>
      <c r="J76" s="73"/>
      <c r="K76" s="73"/>
      <c r="L76" s="73"/>
      <c r="M76" s="73"/>
      <c r="S76" s="73"/>
      <c r="W76" s="452" t="s">
        <v>534</v>
      </c>
      <c r="X76" s="71">
        <f>COUNTIF(X$8:X$71,5)</f>
        <v>0</v>
      </c>
      <c r="Y76" s="71" cm="1">
        <f t="array" ref="Y76">SUMPRODUCT((X$8:X$71=5)*1,(Y$8:Y$71))</f>
        <v>0</v>
      </c>
      <c r="Z76" s="71" cm="1">
        <f t="array" ref="Z76">SUMPRODUCT(($X$67:$X$71=5)*1,(Z$67:Z$71))</f>
        <v>0</v>
      </c>
      <c r="AB76" s="448"/>
      <c r="AC76" s="448"/>
    </row>
    <row r="77" spans="1:35" s="72" customFormat="1">
      <c r="A77" s="72">
        <v>0</v>
      </c>
      <c r="D77" s="73"/>
      <c r="E77" s="73"/>
      <c r="F77" s="73"/>
      <c r="G77" s="73"/>
      <c r="H77" s="73"/>
      <c r="I77" s="73"/>
      <c r="J77" s="73"/>
      <c r="K77" s="73"/>
      <c r="L77" s="73"/>
      <c r="M77" s="73"/>
      <c r="S77" s="73"/>
      <c r="W77" s="452" t="s">
        <v>535</v>
      </c>
      <c r="X77" s="71">
        <f>COUNTIF(X$8:X$71,6)</f>
        <v>0</v>
      </c>
      <c r="Y77" s="71" cm="1">
        <f t="array" ref="Y77">SUMPRODUCT((X$8:X$71=6)*1,(Y$8:Y$71))</f>
        <v>0</v>
      </c>
      <c r="Z77" s="71" cm="1">
        <f t="array" ref="Z77">SUMPRODUCT(($X$67:$X$71=6)*1,(Z$67:Z$71))</f>
        <v>0</v>
      </c>
    </row>
    <row r="78" spans="1:35" s="72" customFormat="1">
      <c r="A78" s="72">
        <v>0</v>
      </c>
      <c r="D78" s="73"/>
      <c r="E78" s="73"/>
      <c r="F78" s="73"/>
      <c r="G78" s="73"/>
      <c r="H78" s="73"/>
      <c r="I78" s="73"/>
      <c r="J78" s="73"/>
      <c r="K78" s="73"/>
      <c r="L78" s="73"/>
      <c r="M78" s="73"/>
      <c r="S78" s="73"/>
      <c r="X78" s="71"/>
      <c r="Y78" s="71"/>
      <c r="Z78" s="71"/>
    </row>
    <row r="79" spans="1:35" s="72" customFormat="1">
      <c r="A79" s="72">
        <v>0</v>
      </c>
      <c r="D79" s="73"/>
      <c r="E79" s="73"/>
      <c r="F79" s="73"/>
      <c r="G79" s="73"/>
      <c r="H79" s="73"/>
      <c r="I79" s="73"/>
      <c r="J79" s="73"/>
      <c r="K79" s="73"/>
      <c r="L79" s="73"/>
      <c r="M79" s="73"/>
      <c r="S79" s="73"/>
      <c r="X79" s="71"/>
      <c r="Y79" s="71"/>
      <c r="Z79" s="71"/>
    </row>
    <row r="80" spans="1:35" s="72" customFormat="1">
      <c r="A80" s="72">
        <v>0</v>
      </c>
      <c r="D80" s="73"/>
      <c r="E80" s="73"/>
      <c r="F80" s="73"/>
      <c r="G80" s="73"/>
      <c r="H80" s="73"/>
      <c r="I80" s="73"/>
      <c r="J80" s="73"/>
      <c r="K80" s="73"/>
      <c r="L80" s="73"/>
      <c r="M80" s="73"/>
      <c r="S80" s="73"/>
    </row>
    <row r="81" spans="1:19" s="72" customFormat="1">
      <c r="A81" s="72">
        <v>0</v>
      </c>
      <c r="D81" s="73"/>
      <c r="E81" s="73"/>
      <c r="F81" s="73"/>
      <c r="G81" s="73"/>
      <c r="H81" s="73"/>
      <c r="I81" s="73"/>
      <c r="J81" s="73"/>
      <c r="K81" s="73"/>
      <c r="L81" s="73"/>
      <c r="M81" s="73"/>
      <c r="S81" s="73"/>
    </row>
    <row r="82" spans="1:19" s="72" customFormat="1">
      <c r="A82" s="72">
        <v>0</v>
      </c>
      <c r="D82" s="73"/>
      <c r="E82" s="73"/>
      <c r="F82" s="73"/>
      <c r="G82" s="73"/>
      <c r="H82" s="73"/>
      <c r="I82" s="73"/>
      <c r="J82" s="73"/>
      <c r="K82" s="73"/>
      <c r="L82" s="73"/>
      <c r="M82" s="73"/>
      <c r="S82" s="73"/>
    </row>
    <row r="83" spans="1:19" s="72" customFormat="1">
      <c r="A83" s="72">
        <v>0</v>
      </c>
      <c r="D83" s="73"/>
      <c r="E83" s="73"/>
      <c r="F83" s="73"/>
      <c r="G83" s="73"/>
      <c r="H83" s="73"/>
      <c r="I83" s="73"/>
      <c r="J83" s="73"/>
      <c r="K83" s="73"/>
      <c r="L83" s="73"/>
      <c r="M83" s="73"/>
      <c r="S83" s="73"/>
    </row>
    <row r="84" spans="1:19" s="72" customFormat="1">
      <c r="A84" s="72">
        <v>0</v>
      </c>
      <c r="D84" s="73"/>
      <c r="E84" s="73"/>
      <c r="F84" s="73"/>
      <c r="G84" s="73"/>
      <c r="H84" s="73"/>
      <c r="I84" s="73"/>
      <c r="J84" s="73"/>
      <c r="K84" s="73"/>
      <c r="L84" s="73"/>
      <c r="M84" s="73"/>
      <c r="S84" s="73"/>
    </row>
    <row r="85" spans="1:19" s="72" customFormat="1">
      <c r="A85" s="72">
        <v>0</v>
      </c>
      <c r="D85" s="73"/>
      <c r="E85" s="73"/>
      <c r="F85" s="73"/>
      <c r="G85" s="73"/>
      <c r="H85" s="73"/>
      <c r="I85" s="73"/>
      <c r="J85" s="73"/>
      <c r="K85" s="73"/>
      <c r="L85" s="73"/>
      <c r="M85" s="73"/>
      <c r="S85" s="73"/>
    </row>
    <row r="86" spans="1:19" s="72" customFormat="1">
      <c r="A86" s="72">
        <v>0</v>
      </c>
      <c r="D86" s="73"/>
      <c r="E86" s="73"/>
      <c r="F86" s="73"/>
      <c r="G86" s="73"/>
      <c r="H86" s="73"/>
      <c r="I86" s="73"/>
      <c r="J86" s="73"/>
      <c r="K86" s="73"/>
      <c r="L86" s="73"/>
      <c r="M86" s="73"/>
      <c r="S86" s="73"/>
    </row>
    <row r="87" spans="1:19" s="72" customFormat="1">
      <c r="A87" s="72">
        <v>0</v>
      </c>
      <c r="D87" s="73"/>
      <c r="E87" s="73"/>
      <c r="F87" s="73"/>
      <c r="G87" s="73"/>
      <c r="H87" s="73"/>
      <c r="I87" s="73"/>
      <c r="J87" s="73"/>
      <c r="K87" s="73"/>
      <c r="L87" s="73"/>
      <c r="M87" s="73"/>
      <c r="S87" s="73"/>
    </row>
    <row r="88" spans="1:19" s="72" customFormat="1">
      <c r="A88" s="72">
        <v>0</v>
      </c>
      <c r="D88" s="73"/>
      <c r="E88" s="73"/>
      <c r="F88" s="73"/>
      <c r="G88" s="73"/>
      <c r="H88" s="73"/>
      <c r="I88" s="73"/>
      <c r="J88" s="73"/>
      <c r="K88" s="73"/>
      <c r="L88" s="73"/>
      <c r="M88" s="73"/>
      <c r="S88" s="73"/>
    </row>
    <row r="89" spans="1:19" s="72" customFormat="1">
      <c r="A89" s="72">
        <v>0</v>
      </c>
      <c r="D89" s="73"/>
      <c r="E89" s="73"/>
      <c r="F89" s="73"/>
      <c r="G89" s="73"/>
      <c r="H89" s="73"/>
      <c r="I89" s="73"/>
      <c r="J89" s="73"/>
      <c r="K89" s="73"/>
      <c r="L89" s="73"/>
      <c r="M89" s="73"/>
      <c r="S89" s="73"/>
    </row>
    <row r="90" spans="1:19" s="72" customFormat="1">
      <c r="A90" s="72">
        <v>0</v>
      </c>
      <c r="D90" s="73"/>
      <c r="E90" s="73"/>
      <c r="F90" s="73"/>
      <c r="G90" s="73"/>
      <c r="H90" s="73"/>
      <c r="I90" s="73"/>
      <c r="J90" s="73"/>
      <c r="K90" s="73"/>
      <c r="L90" s="73"/>
      <c r="M90" s="73"/>
      <c r="S90" s="73"/>
    </row>
    <row r="91" spans="1:19" s="72" customFormat="1">
      <c r="A91" s="72">
        <v>0</v>
      </c>
      <c r="D91" s="73"/>
      <c r="E91" s="73"/>
      <c r="F91" s="73"/>
      <c r="G91" s="73"/>
      <c r="H91" s="73"/>
      <c r="I91" s="73"/>
      <c r="J91" s="73"/>
      <c r="K91" s="73"/>
      <c r="L91" s="73"/>
      <c r="M91" s="73"/>
      <c r="S91" s="73"/>
    </row>
    <row r="92" spans="1:19" s="72" customFormat="1">
      <c r="A92" s="72">
        <v>0</v>
      </c>
      <c r="D92" s="73"/>
      <c r="E92" s="73"/>
      <c r="F92" s="73"/>
      <c r="G92" s="73"/>
      <c r="H92" s="73"/>
      <c r="I92" s="73"/>
      <c r="J92" s="73"/>
      <c r="K92" s="73"/>
      <c r="L92" s="73"/>
      <c r="M92" s="73"/>
      <c r="S92" s="73"/>
    </row>
    <row r="93" spans="1:19" s="72" customFormat="1">
      <c r="A93" s="72">
        <v>0</v>
      </c>
      <c r="D93" s="73"/>
      <c r="E93" s="73"/>
      <c r="F93" s="73"/>
      <c r="G93" s="73"/>
      <c r="H93" s="73"/>
      <c r="I93" s="73"/>
      <c r="J93" s="73"/>
      <c r="K93" s="73"/>
      <c r="L93" s="73"/>
      <c r="M93" s="73"/>
      <c r="S93" s="73"/>
    </row>
    <row r="94" spans="1:19" s="72" customFormat="1">
      <c r="A94" s="72">
        <v>0</v>
      </c>
      <c r="D94" s="73"/>
      <c r="E94" s="73"/>
      <c r="F94" s="73"/>
      <c r="G94" s="73"/>
      <c r="H94" s="73"/>
      <c r="I94" s="73"/>
      <c r="J94" s="73"/>
      <c r="K94" s="73"/>
      <c r="L94" s="73"/>
      <c r="M94" s="73"/>
      <c r="S94" s="73"/>
    </row>
    <row r="95" spans="1:19" s="72" customFormat="1">
      <c r="A95" s="72">
        <v>0</v>
      </c>
      <c r="D95" s="73"/>
      <c r="E95" s="73"/>
      <c r="F95" s="73"/>
      <c r="G95" s="73"/>
      <c r="H95" s="73"/>
      <c r="I95" s="73"/>
      <c r="J95" s="73"/>
      <c r="K95" s="73"/>
      <c r="L95" s="73"/>
      <c r="M95" s="73"/>
      <c r="S95" s="73"/>
    </row>
    <row r="96" spans="1:19" s="72" customFormat="1">
      <c r="A96" s="72">
        <v>0</v>
      </c>
      <c r="D96" s="73"/>
      <c r="E96" s="73"/>
      <c r="F96" s="73"/>
      <c r="G96" s="73"/>
      <c r="H96" s="73"/>
      <c r="I96" s="73"/>
      <c r="J96" s="73"/>
      <c r="K96" s="73"/>
      <c r="L96" s="73"/>
      <c r="M96" s="73"/>
      <c r="S96" s="73"/>
    </row>
    <row r="97" spans="1:19" s="72" customFormat="1">
      <c r="A97" s="72">
        <v>0</v>
      </c>
      <c r="D97" s="73"/>
      <c r="E97" s="73"/>
      <c r="F97" s="73"/>
      <c r="G97" s="73"/>
      <c r="H97" s="73"/>
      <c r="I97" s="73"/>
      <c r="J97" s="73"/>
      <c r="K97" s="73"/>
      <c r="L97" s="73"/>
      <c r="M97" s="73"/>
      <c r="S97" s="73"/>
    </row>
    <row r="98" spans="1:19" s="72" customFormat="1">
      <c r="A98" s="72">
        <v>0</v>
      </c>
      <c r="D98" s="73"/>
      <c r="E98" s="73"/>
      <c r="F98" s="73"/>
      <c r="G98" s="73"/>
      <c r="H98" s="73"/>
      <c r="I98" s="73"/>
      <c r="J98" s="73"/>
      <c r="K98" s="73"/>
      <c r="L98" s="73"/>
      <c r="M98" s="73"/>
      <c r="S98" s="73"/>
    </row>
    <row r="99" spans="1:19" s="72" customFormat="1">
      <c r="A99" s="72">
        <v>0</v>
      </c>
      <c r="D99" s="73"/>
      <c r="E99" s="73"/>
      <c r="F99" s="73"/>
      <c r="G99" s="73"/>
      <c r="H99" s="73"/>
      <c r="I99" s="73"/>
      <c r="J99" s="73"/>
      <c r="K99" s="73"/>
      <c r="L99" s="73"/>
      <c r="M99" s="73"/>
      <c r="S99" s="73"/>
    </row>
    <row r="100" spans="1:19" s="72" customFormat="1">
      <c r="A100" s="72">
        <v>0</v>
      </c>
      <c r="D100" s="73"/>
      <c r="E100" s="73"/>
      <c r="F100" s="73"/>
      <c r="G100" s="73"/>
      <c r="H100" s="73"/>
      <c r="I100" s="73"/>
      <c r="J100" s="73"/>
      <c r="K100" s="73"/>
      <c r="L100" s="73"/>
      <c r="M100" s="73"/>
      <c r="S100" s="73"/>
    </row>
    <row r="101" spans="1:19" s="72" customFormat="1">
      <c r="A101" s="72">
        <v>0</v>
      </c>
      <c r="D101" s="73"/>
      <c r="E101" s="73"/>
      <c r="F101" s="73"/>
      <c r="G101" s="73"/>
      <c r="H101" s="73"/>
      <c r="I101" s="73"/>
      <c r="J101" s="73"/>
      <c r="K101" s="73"/>
      <c r="L101" s="73"/>
      <c r="M101" s="73"/>
      <c r="S101" s="73"/>
    </row>
    <row r="102" spans="1:19" s="72" customFormat="1">
      <c r="A102" s="72">
        <v>0</v>
      </c>
      <c r="D102" s="73"/>
      <c r="E102" s="73"/>
      <c r="F102" s="73"/>
      <c r="G102" s="73"/>
      <c r="H102" s="73"/>
      <c r="I102" s="73"/>
      <c r="J102" s="73"/>
      <c r="K102" s="73"/>
      <c r="L102" s="73"/>
      <c r="M102" s="73"/>
      <c r="S102" s="73"/>
    </row>
    <row r="103" spans="1:19" s="72" customFormat="1">
      <c r="A103" s="72">
        <v>0</v>
      </c>
      <c r="D103" s="73"/>
      <c r="E103" s="73"/>
      <c r="F103" s="73"/>
      <c r="G103" s="73"/>
      <c r="H103" s="73"/>
      <c r="I103" s="73"/>
      <c r="J103" s="73"/>
      <c r="K103" s="73"/>
      <c r="L103" s="73"/>
      <c r="M103" s="73"/>
      <c r="S103" s="73"/>
    </row>
    <row r="104" spans="1:19" s="72" customFormat="1">
      <c r="A104" s="72">
        <v>0</v>
      </c>
      <c r="D104" s="73"/>
      <c r="E104" s="73"/>
      <c r="F104" s="73"/>
      <c r="G104" s="73"/>
      <c r="H104" s="73"/>
      <c r="I104" s="73"/>
      <c r="J104" s="73"/>
      <c r="K104" s="73"/>
      <c r="L104" s="73"/>
      <c r="M104" s="73"/>
      <c r="S104" s="73"/>
    </row>
    <row r="105" spans="1:19" s="72" customFormat="1">
      <c r="A105" s="72">
        <v>0</v>
      </c>
      <c r="D105" s="73"/>
      <c r="E105" s="73"/>
      <c r="F105" s="73"/>
      <c r="G105" s="73"/>
      <c r="H105" s="73"/>
      <c r="I105" s="73"/>
      <c r="J105" s="73"/>
      <c r="K105" s="73"/>
      <c r="L105" s="73"/>
      <c r="M105" s="73"/>
      <c r="S105" s="73"/>
    </row>
    <row r="106" spans="1:19" s="72" customFormat="1">
      <c r="A106" s="72">
        <v>0</v>
      </c>
      <c r="D106" s="73"/>
      <c r="E106" s="73"/>
      <c r="F106" s="73"/>
      <c r="G106" s="73"/>
      <c r="H106" s="73"/>
      <c r="I106" s="73"/>
      <c r="J106" s="73"/>
      <c r="K106" s="73"/>
      <c r="L106" s="73"/>
      <c r="M106" s="73"/>
      <c r="S106" s="73"/>
    </row>
    <row r="107" spans="1:19" s="72" customFormat="1">
      <c r="A107" s="72">
        <v>0</v>
      </c>
      <c r="D107" s="73"/>
      <c r="E107" s="73"/>
      <c r="F107" s="73"/>
      <c r="G107" s="73"/>
      <c r="H107" s="73"/>
      <c r="I107" s="73"/>
      <c r="J107" s="73"/>
      <c r="K107" s="73"/>
      <c r="L107" s="73"/>
      <c r="M107" s="73"/>
      <c r="S107" s="73"/>
    </row>
    <row r="108" spans="1:19" s="72" customFormat="1">
      <c r="A108" s="72">
        <v>0</v>
      </c>
      <c r="D108" s="73"/>
      <c r="E108" s="73"/>
      <c r="F108" s="73"/>
      <c r="G108" s="73"/>
      <c r="H108" s="73"/>
      <c r="I108" s="73"/>
      <c r="J108" s="73"/>
      <c r="K108" s="73"/>
      <c r="L108" s="73"/>
      <c r="M108" s="73"/>
      <c r="S108" s="73"/>
    </row>
    <row r="109" spans="1:19" s="72" customFormat="1">
      <c r="A109" s="72">
        <v>0</v>
      </c>
      <c r="D109" s="73"/>
      <c r="E109" s="73"/>
      <c r="F109" s="73"/>
      <c r="G109" s="73"/>
      <c r="H109" s="73"/>
      <c r="I109" s="73"/>
      <c r="J109" s="73"/>
      <c r="K109" s="73"/>
      <c r="L109" s="73"/>
      <c r="M109" s="73"/>
      <c r="S109" s="73"/>
    </row>
    <row r="110" spans="1:19" s="72" customFormat="1">
      <c r="A110" s="72">
        <v>0</v>
      </c>
      <c r="D110" s="73"/>
      <c r="E110" s="73"/>
      <c r="F110" s="73"/>
      <c r="G110" s="73"/>
      <c r="H110" s="73"/>
      <c r="I110" s="73"/>
      <c r="J110" s="73"/>
      <c r="K110" s="73"/>
      <c r="L110" s="73"/>
      <c r="M110" s="73"/>
      <c r="S110" s="73"/>
    </row>
    <row r="111" spans="1:19" s="72" customFormat="1">
      <c r="A111" s="72">
        <v>0</v>
      </c>
      <c r="D111" s="73"/>
      <c r="E111" s="73"/>
      <c r="F111" s="73"/>
      <c r="G111" s="73"/>
      <c r="H111" s="73"/>
      <c r="I111" s="73"/>
      <c r="J111" s="73"/>
      <c r="K111" s="73"/>
      <c r="L111" s="73"/>
      <c r="M111" s="73"/>
      <c r="S111" s="73"/>
    </row>
    <row r="112" spans="1:19" s="72" customFormat="1">
      <c r="A112" s="72">
        <v>0</v>
      </c>
      <c r="D112" s="73"/>
      <c r="E112" s="73"/>
      <c r="F112" s="73"/>
      <c r="G112" s="73"/>
      <c r="H112" s="73"/>
      <c r="I112" s="73"/>
      <c r="J112" s="73"/>
      <c r="K112" s="73"/>
      <c r="L112" s="73"/>
      <c r="M112" s="73"/>
      <c r="S112" s="73"/>
    </row>
    <row r="113" spans="1:19" s="72" customFormat="1">
      <c r="A113" s="72">
        <v>0</v>
      </c>
      <c r="D113" s="73"/>
      <c r="E113" s="73"/>
      <c r="F113" s="73"/>
      <c r="G113" s="73"/>
      <c r="H113" s="73"/>
      <c r="I113" s="73"/>
      <c r="J113" s="73"/>
      <c r="K113" s="73"/>
      <c r="L113" s="73"/>
      <c r="M113" s="73"/>
      <c r="S113" s="73"/>
    </row>
    <row r="114" spans="1:19" s="72" customFormat="1">
      <c r="A114" s="72">
        <v>0</v>
      </c>
      <c r="D114" s="73"/>
      <c r="E114" s="73"/>
      <c r="F114" s="73"/>
      <c r="G114" s="73"/>
      <c r="H114" s="73"/>
      <c r="I114" s="73"/>
      <c r="J114" s="73"/>
      <c r="K114" s="73"/>
      <c r="L114" s="73"/>
      <c r="M114" s="73"/>
      <c r="S114" s="73"/>
    </row>
    <row r="115" spans="1:19" s="72" customFormat="1">
      <c r="A115" s="72">
        <v>0</v>
      </c>
      <c r="D115" s="73"/>
      <c r="E115" s="73"/>
      <c r="F115" s="73"/>
      <c r="G115" s="73"/>
      <c r="H115" s="73"/>
      <c r="I115" s="73"/>
      <c r="J115" s="73"/>
      <c r="K115" s="73"/>
      <c r="L115" s="73"/>
      <c r="M115" s="73"/>
      <c r="S115" s="73"/>
    </row>
    <row r="116" spans="1:19" s="72" customFormat="1">
      <c r="A116" s="72">
        <v>0</v>
      </c>
      <c r="D116" s="73"/>
      <c r="E116" s="73"/>
      <c r="F116" s="73"/>
      <c r="G116" s="73"/>
      <c r="H116" s="73"/>
      <c r="I116" s="73"/>
      <c r="J116" s="73"/>
      <c r="K116" s="73"/>
      <c r="L116" s="73"/>
      <c r="M116" s="73"/>
      <c r="S116" s="73"/>
    </row>
    <row r="117" spans="1:19" s="72" customFormat="1">
      <c r="A117" s="72">
        <v>0</v>
      </c>
      <c r="D117" s="73"/>
      <c r="E117" s="73"/>
      <c r="F117" s="73"/>
      <c r="G117" s="73"/>
      <c r="H117" s="73"/>
      <c r="I117" s="73"/>
      <c r="J117" s="73"/>
      <c r="K117" s="73"/>
      <c r="L117" s="73"/>
      <c r="M117" s="73"/>
      <c r="S117" s="73"/>
    </row>
    <row r="118" spans="1:19" s="72" customFormat="1">
      <c r="A118" s="72">
        <v>0</v>
      </c>
      <c r="D118" s="73"/>
      <c r="E118" s="73"/>
      <c r="F118" s="73"/>
      <c r="G118" s="73"/>
      <c r="H118" s="73"/>
      <c r="I118" s="73"/>
      <c r="J118" s="73"/>
      <c r="K118" s="73"/>
      <c r="L118" s="73"/>
      <c r="M118" s="73"/>
      <c r="S118" s="73"/>
    </row>
    <row r="119" spans="1:19" s="72" customFormat="1">
      <c r="A119" s="72">
        <v>0</v>
      </c>
      <c r="D119" s="73"/>
      <c r="E119" s="73"/>
      <c r="F119" s="73"/>
      <c r="G119" s="73"/>
      <c r="H119" s="73"/>
      <c r="I119" s="73"/>
      <c r="J119" s="73"/>
      <c r="K119" s="73"/>
      <c r="L119" s="73"/>
      <c r="M119" s="73"/>
      <c r="S119" s="73"/>
    </row>
    <row r="120" spans="1:19" s="72" customFormat="1">
      <c r="A120" s="72">
        <v>0</v>
      </c>
      <c r="D120" s="73"/>
      <c r="E120" s="73"/>
      <c r="F120" s="73"/>
      <c r="G120" s="73"/>
      <c r="H120" s="73"/>
      <c r="I120" s="73"/>
      <c r="J120" s="73"/>
      <c r="K120" s="73"/>
      <c r="L120" s="73"/>
      <c r="M120" s="73"/>
      <c r="S120" s="73"/>
    </row>
    <row r="121" spans="1:19" s="72" customFormat="1">
      <c r="A121" s="72">
        <v>0</v>
      </c>
      <c r="D121" s="73"/>
      <c r="E121" s="73"/>
      <c r="F121" s="73"/>
      <c r="G121" s="73"/>
      <c r="H121" s="73"/>
      <c r="I121" s="73"/>
      <c r="J121" s="73"/>
      <c r="K121" s="73"/>
      <c r="L121" s="73"/>
      <c r="M121" s="73"/>
      <c r="S121" s="73"/>
    </row>
    <row r="122" spans="1:19" s="72" customFormat="1">
      <c r="A122" s="72">
        <v>0</v>
      </c>
      <c r="D122" s="73"/>
      <c r="E122" s="73"/>
      <c r="F122" s="73"/>
      <c r="G122" s="73"/>
      <c r="H122" s="73"/>
      <c r="I122" s="73"/>
      <c r="J122" s="73"/>
      <c r="K122" s="73"/>
      <c r="L122" s="73"/>
      <c r="M122" s="73"/>
      <c r="S122" s="73"/>
    </row>
    <row r="123" spans="1:19" s="72" customFormat="1">
      <c r="A123" s="72">
        <v>0</v>
      </c>
      <c r="D123" s="73"/>
      <c r="E123" s="73"/>
      <c r="F123" s="73"/>
      <c r="G123" s="73"/>
      <c r="H123" s="73"/>
      <c r="I123" s="73"/>
      <c r="J123" s="73"/>
      <c r="K123" s="73"/>
      <c r="L123" s="73"/>
      <c r="M123" s="73"/>
      <c r="S123" s="73"/>
    </row>
    <row r="124" spans="1:19" s="72" customFormat="1">
      <c r="A124" s="72">
        <v>0</v>
      </c>
      <c r="D124" s="73"/>
      <c r="E124" s="73"/>
      <c r="F124" s="73"/>
      <c r="G124" s="73"/>
      <c r="H124" s="73"/>
      <c r="I124" s="73"/>
      <c r="J124" s="73"/>
      <c r="K124" s="73"/>
      <c r="L124" s="73"/>
      <c r="M124" s="73"/>
      <c r="S124" s="73"/>
    </row>
    <row r="125" spans="1:19" s="72" customFormat="1">
      <c r="A125" s="72">
        <v>0</v>
      </c>
      <c r="D125" s="73"/>
      <c r="E125" s="73"/>
      <c r="F125" s="73"/>
      <c r="G125" s="73"/>
      <c r="H125" s="73"/>
      <c r="I125" s="73"/>
      <c r="J125" s="73"/>
      <c r="K125" s="73"/>
      <c r="L125" s="73"/>
      <c r="M125" s="73"/>
      <c r="S125" s="73"/>
    </row>
    <row r="126" spans="1:19" s="72" customFormat="1">
      <c r="A126" s="72">
        <v>0</v>
      </c>
      <c r="D126" s="73"/>
      <c r="E126" s="73"/>
      <c r="F126" s="73"/>
      <c r="G126" s="73"/>
      <c r="H126" s="73"/>
      <c r="I126" s="73"/>
      <c r="J126" s="73"/>
      <c r="K126" s="73"/>
      <c r="L126" s="73"/>
      <c r="M126" s="73"/>
      <c r="S126" s="73"/>
    </row>
    <row r="127" spans="1:19" s="72" customFormat="1">
      <c r="A127" s="72">
        <v>0</v>
      </c>
      <c r="D127" s="73"/>
      <c r="E127" s="73"/>
      <c r="F127" s="73"/>
      <c r="G127" s="73"/>
      <c r="H127" s="73"/>
      <c r="I127" s="73"/>
      <c r="J127" s="73"/>
      <c r="K127" s="73"/>
      <c r="L127" s="73"/>
      <c r="M127" s="73"/>
      <c r="S127" s="73"/>
    </row>
    <row r="128" spans="1:19" s="72" customFormat="1">
      <c r="A128" s="72">
        <v>0</v>
      </c>
      <c r="D128" s="73"/>
      <c r="E128" s="73"/>
      <c r="F128" s="73"/>
      <c r="G128" s="73"/>
      <c r="H128" s="73"/>
      <c r="I128" s="73"/>
      <c r="J128" s="73"/>
      <c r="K128" s="73"/>
      <c r="L128" s="73"/>
      <c r="M128" s="73"/>
      <c r="S128" s="73"/>
    </row>
    <row r="129" spans="1:19" s="72" customFormat="1">
      <c r="A129" s="72">
        <v>0</v>
      </c>
      <c r="D129" s="73"/>
      <c r="E129" s="73"/>
      <c r="F129" s="73"/>
      <c r="G129" s="73"/>
      <c r="H129" s="73"/>
      <c r="I129" s="73"/>
      <c r="J129" s="73"/>
      <c r="K129" s="73"/>
      <c r="L129" s="73"/>
      <c r="M129" s="73"/>
      <c r="S129" s="73"/>
    </row>
    <row r="130" spans="1:19" s="72" customFormat="1">
      <c r="A130" s="72">
        <v>0</v>
      </c>
      <c r="D130" s="73"/>
      <c r="E130" s="73"/>
      <c r="F130" s="73"/>
      <c r="G130" s="73"/>
      <c r="H130" s="73"/>
      <c r="I130" s="73"/>
      <c r="J130" s="73"/>
      <c r="K130" s="73"/>
      <c r="L130" s="73"/>
      <c r="M130" s="73"/>
      <c r="S130" s="73"/>
    </row>
    <row r="131" spans="1:19" s="72" customFormat="1">
      <c r="A131" s="72">
        <v>0</v>
      </c>
      <c r="D131" s="73"/>
      <c r="E131" s="73"/>
      <c r="F131" s="73"/>
      <c r="G131" s="73"/>
      <c r="H131" s="73"/>
      <c r="I131" s="73"/>
      <c r="J131" s="73"/>
      <c r="K131" s="73"/>
      <c r="L131" s="73"/>
      <c r="M131" s="73"/>
      <c r="S131" s="73"/>
    </row>
    <row r="132" spans="1:19" s="72" customFormat="1">
      <c r="A132" s="72">
        <v>0</v>
      </c>
      <c r="D132" s="73"/>
      <c r="E132" s="73"/>
      <c r="F132" s="73"/>
      <c r="G132" s="73"/>
      <c r="H132" s="73"/>
      <c r="I132" s="73"/>
      <c r="J132" s="73"/>
      <c r="K132" s="73"/>
      <c r="L132" s="73"/>
      <c r="M132" s="73"/>
      <c r="S132" s="73"/>
    </row>
    <row r="133" spans="1:19" s="72" customFormat="1">
      <c r="A133" s="72">
        <v>0</v>
      </c>
      <c r="D133" s="73"/>
      <c r="E133" s="73"/>
      <c r="F133" s="73"/>
      <c r="G133" s="73"/>
      <c r="H133" s="73"/>
      <c r="I133" s="73"/>
      <c r="J133" s="73"/>
      <c r="K133" s="73"/>
      <c r="L133" s="73"/>
      <c r="M133" s="73"/>
      <c r="S133" s="73"/>
    </row>
    <row r="134" spans="1:19" s="72" customFormat="1">
      <c r="A134" s="72">
        <v>0</v>
      </c>
      <c r="D134" s="73"/>
      <c r="E134" s="73"/>
      <c r="F134" s="73"/>
      <c r="G134" s="73"/>
      <c r="H134" s="73"/>
      <c r="I134" s="73"/>
      <c r="J134" s="73"/>
      <c r="K134" s="73"/>
      <c r="L134" s="73"/>
      <c r="M134" s="73"/>
      <c r="S134" s="73"/>
    </row>
    <row r="135" spans="1:19" s="72" customFormat="1">
      <c r="A135" s="72">
        <v>0</v>
      </c>
      <c r="D135" s="73"/>
      <c r="E135" s="73"/>
      <c r="F135" s="73"/>
      <c r="G135" s="73"/>
      <c r="H135" s="73"/>
      <c r="I135" s="73"/>
      <c r="J135" s="73"/>
      <c r="K135" s="73"/>
      <c r="L135" s="73"/>
      <c r="M135" s="73"/>
      <c r="S135" s="73"/>
    </row>
    <row r="136" spans="1:19" s="72" customFormat="1">
      <c r="A136" s="72">
        <v>0</v>
      </c>
      <c r="D136" s="73"/>
      <c r="E136" s="73"/>
      <c r="F136" s="73"/>
      <c r="G136" s="73"/>
      <c r="H136" s="73"/>
      <c r="I136" s="73"/>
      <c r="J136" s="73"/>
      <c r="K136" s="73"/>
      <c r="L136" s="73"/>
      <c r="M136" s="73"/>
      <c r="S136" s="73"/>
    </row>
    <row r="137" spans="1:19" s="72" customFormat="1">
      <c r="A137" s="72">
        <v>0</v>
      </c>
      <c r="D137" s="73"/>
      <c r="E137" s="73"/>
      <c r="F137" s="73"/>
      <c r="G137" s="73"/>
      <c r="H137" s="73"/>
      <c r="I137" s="73"/>
      <c r="J137" s="73"/>
      <c r="K137" s="73"/>
      <c r="L137" s="73"/>
      <c r="M137" s="73"/>
      <c r="S137" s="73"/>
    </row>
    <row r="138" spans="1:19" s="72" customFormat="1">
      <c r="A138" s="72">
        <v>0</v>
      </c>
      <c r="D138" s="73"/>
      <c r="E138" s="73"/>
      <c r="F138" s="73"/>
      <c r="G138" s="73"/>
      <c r="H138" s="73"/>
      <c r="I138" s="73"/>
      <c r="J138" s="73"/>
      <c r="K138" s="73"/>
      <c r="L138" s="73"/>
      <c r="M138" s="73"/>
      <c r="S138" s="73"/>
    </row>
    <row r="139" spans="1:19" s="72" customFormat="1">
      <c r="D139" s="73"/>
      <c r="E139" s="73"/>
      <c r="F139" s="73"/>
      <c r="G139" s="73"/>
      <c r="H139" s="73"/>
      <c r="I139" s="73"/>
      <c r="J139" s="73"/>
      <c r="K139" s="73"/>
      <c r="L139" s="73"/>
      <c r="M139" s="73"/>
      <c r="S139" s="73"/>
    </row>
    <row r="140" spans="1:19" s="72" customFormat="1">
      <c r="D140" s="73"/>
      <c r="E140" s="73"/>
      <c r="F140" s="73"/>
      <c r="G140" s="73"/>
      <c r="H140" s="73"/>
      <c r="I140" s="73"/>
      <c r="J140" s="73"/>
      <c r="K140" s="73"/>
      <c r="L140" s="73"/>
      <c r="M140" s="73"/>
      <c r="S140" s="73"/>
    </row>
    <row r="141" spans="1:19" s="72" customFormat="1">
      <c r="D141" s="73"/>
      <c r="E141" s="73"/>
      <c r="F141" s="73"/>
      <c r="G141" s="73"/>
      <c r="H141" s="73"/>
      <c r="I141" s="73"/>
      <c r="J141" s="73"/>
      <c r="K141" s="73"/>
      <c r="L141" s="73"/>
      <c r="M141" s="73"/>
      <c r="S141" s="73"/>
    </row>
    <row r="142" spans="1:19" s="72" customFormat="1">
      <c r="D142" s="73"/>
      <c r="E142" s="73"/>
      <c r="F142" s="73"/>
      <c r="G142" s="73"/>
      <c r="H142" s="73"/>
      <c r="I142" s="73"/>
      <c r="J142" s="73"/>
      <c r="K142" s="73"/>
      <c r="L142" s="73"/>
      <c r="M142" s="73"/>
      <c r="S142" s="73"/>
    </row>
    <row r="143" spans="1:19" s="72" customFormat="1">
      <c r="D143" s="73"/>
      <c r="E143" s="73"/>
      <c r="F143" s="73"/>
      <c r="G143" s="73"/>
      <c r="H143" s="73"/>
      <c r="I143" s="73"/>
      <c r="J143" s="73"/>
      <c r="K143" s="73"/>
      <c r="L143" s="73"/>
      <c r="M143" s="73"/>
      <c r="S143" s="73"/>
    </row>
    <row r="144" spans="1:19" s="72" customFormat="1">
      <c r="D144" s="73"/>
      <c r="E144" s="73"/>
      <c r="F144" s="73"/>
      <c r="G144" s="73"/>
      <c r="H144" s="73"/>
      <c r="I144" s="73"/>
      <c r="J144" s="73"/>
      <c r="K144" s="73"/>
      <c r="L144" s="73"/>
      <c r="M144" s="73"/>
      <c r="S144" s="73"/>
    </row>
    <row r="145" spans="4:19" s="72" customFormat="1">
      <c r="D145" s="73"/>
      <c r="E145" s="73"/>
      <c r="F145" s="73"/>
      <c r="G145" s="73"/>
      <c r="H145" s="73"/>
      <c r="I145" s="73"/>
      <c r="J145" s="73"/>
      <c r="K145" s="73"/>
      <c r="L145" s="73"/>
      <c r="M145" s="73"/>
      <c r="S145" s="73"/>
    </row>
    <row r="146" spans="4:19" s="72" customFormat="1">
      <c r="D146" s="73"/>
      <c r="E146" s="73"/>
      <c r="F146" s="73"/>
      <c r="G146" s="73"/>
      <c r="H146" s="73"/>
      <c r="I146" s="73"/>
      <c r="J146" s="73"/>
      <c r="K146" s="73"/>
      <c r="L146" s="73"/>
      <c r="M146" s="73"/>
      <c r="S146" s="73"/>
    </row>
    <row r="147" spans="4:19" s="72" customFormat="1">
      <c r="D147" s="73"/>
      <c r="E147" s="73"/>
      <c r="F147" s="73"/>
      <c r="G147" s="73"/>
      <c r="H147" s="73"/>
      <c r="I147" s="73"/>
      <c r="J147" s="73"/>
      <c r="K147" s="73"/>
      <c r="L147" s="73"/>
      <c r="M147" s="73"/>
      <c r="S147" s="73"/>
    </row>
    <row r="148" spans="4:19" s="72" customFormat="1">
      <c r="D148" s="73"/>
      <c r="E148" s="73"/>
      <c r="F148" s="73"/>
      <c r="G148" s="73"/>
      <c r="H148" s="73"/>
      <c r="I148" s="73"/>
      <c r="J148" s="73"/>
      <c r="K148" s="73"/>
      <c r="L148" s="73"/>
      <c r="M148" s="73"/>
      <c r="S148" s="73"/>
    </row>
    <row r="149" spans="4:19" s="72" customFormat="1">
      <c r="D149" s="73"/>
      <c r="E149" s="73"/>
      <c r="F149" s="73"/>
      <c r="G149" s="73"/>
      <c r="H149" s="73"/>
      <c r="I149" s="73"/>
      <c r="J149" s="73"/>
      <c r="K149" s="73"/>
      <c r="L149" s="73"/>
      <c r="M149" s="73"/>
      <c r="S149" s="73"/>
    </row>
    <row r="150" spans="4:19" s="72" customFormat="1">
      <c r="D150" s="73"/>
      <c r="E150" s="73"/>
      <c r="F150" s="73"/>
      <c r="G150" s="73"/>
      <c r="H150" s="73"/>
      <c r="I150" s="73"/>
      <c r="J150" s="73"/>
      <c r="K150" s="73"/>
      <c r="L150" s="73"/>
      <c r="M150" s="73"/>
      <c r="S150" s="73"/>
    </row>
    <row r="151" spans="4:19" s="72" customFormat="1">
      <c r="D151" s="73"/>
      <c r="E151" s="73"/>
      <c r="F151" s="73"/>
      <c r="G151" s="73"/>
      <c r="H151" s="73"/>
      <c r="I151" s="73"/>
      <c r="J151" s="73"/>
      <c r="K151" s="73"/>
      <c r="L151" s="73"/>
      <c r="M151" s="73"/>
      <c r="S151" s="73"/>
    </row>
    <row r="152" spans="4:19" s="72" customFormat="1">
      <c r="D152" s="73"/>
      <c r="E152" s="73"/>
      <c r="F152" s="73"/>
      <c r="G152" s="73"/>
      <c r="H152" s="73"/>
      <c r="I152" s="73"/>
      <c r="J152" s="73"/>
      <c r="K152" s="73"/>
      <c r="L152" s="73"/>
      <c r="M152" s="73"/>
      <c r="S152" s="73"/>
    </row>
    <row r="153" spans="4:19" s="72" customFormat="1">
      <c r="D153" s="73"/>
      <c r="E153" s="73"/>
      <c r="F153" s="73"/>
      <c r="G153" s="73"/>
      <c r="H153" s="73"/>
      <c r="I153" s="73"/>
      <c r="J153" s="73"/>
      <c r="K153" s="73"/>
      <c r="L153" s="73"/>
      <c r="M153" s="73"/>
      <c r="S153" s="73"/>
    </row>
    <row r="154" spans="4:19" s="72" customFormat="1">
      <c r="D154" s="73"/>
      <c r="E154" s="73"/>
      <c r="F154" s="73"/>
      <c r="G154" s="73"/>
      <c r="H154" s="73"/>
      <c r="I154" s="73"/>
      <c r="J154" s="73"/>
      <c r="K154" s="73"/>
      <c r="L154" s="73"/>
      <c r="M154" s="73"/>
      <c r="S154" s="73"/>
    </row>
    <row r="155" spans="4:19" s="72" customFormat="1">
      <c r="D155" s="73"/>
      <c r="E155" s="73"/>
      <c r="F155" s="73"/>
      <c r="G155" s="73"/>
      <c r="H155" s="73"/>
      <c r="I155" s="73"/>
      <c r="J155" s="73"/>
      <c r="K155" s="73"/>
      <c r="L155" s="73"/>
      <c r="M155" s="73"/>
      <c r="S155" s="73"/>
    </row>
    <row r="156" spans="4:19" s="72" customFormat="1">
      <c r="D156" s="73"/>
      <c r="E156" s="73"/>
      <c r="F156" s="73"/>
      <c r="G156" s="73"/>
      <c r="H156" s="73"/>
      <c r="I156" s="73"/>
      <c r="J156" s="73"/>
      <c r="K156" s="73"/>
      <c r="L156" s="73"/>
      <c r="M156" s="73"/>
      <c r="S156" s="73"/>
    </row>
    <row r="157" spans="4:19" s="72" customFormat="1">
      <c r="D157" s="73"/>
      <c r="E157" s="73"/>
      <c r="F157" s="73"/>
      <c r="G157" s="73"/>
      <c r="H157" s="73"/>
      <c r="I157" s="73"/>
      <c r="J157" s="73"/>
      <c r="K157" s="73"/>
      <c r="L157" s="73"/>
      <c r="M157" s="73"/>
      <c r="S157" s="73"/>
    </row>
    <row r="158" spans="4:19" s="72" customFormat="1">
      <c r="D158" s="73"/>
      <c r="E158" s="73"/>
      <c r="F158" s="73"/>
      <c r="G158" s="73"/>
      <c r="H158" s="73"/>
      <c r="I158" s="73"/>
      <c r="J158" s="73"/>
      <c r="K158" s="73"/>
      <c r="L158" s="73"/>
      <c r="M158" s="73"/>
      <c r="S158" s="73"/>
    </row>
    <row r="159" spans="4:19" s="72" customFormat="1">
      <c r="D159" s="73"/>
      <c r="E159" s="73"/>
      <c r="F159" s="73"/>
      <c r="G159" s="73"/>
      <c r="H159" s="73"/>
      <c r="I159" s="73"/>
      <c r="J159" s="73"/>
      <c r="K159" s="73"/>
      <c r="L159" s="73"/>
      <c r="M159" s="73"/>
      <c r="S159" s="73"/>
    </row>
    <row r="160" spans="4:19" s="72" customFormat="1">
      <c r="D160" s="73"/>
      <c r="E160" s="73"/>
      <c r="F160" s="73"/>
      <c r="G160" s="73"/>
      <c r="H160" s="73"/>
      <c r="I160" s="73"/>
      <c r="J160" s="73"/>
      <c r="K160" s="73"/>
      <c r="L160" s="73"/>
      <c r="M160" s="73"/>
      <c r="S160" s="73"/>
    </row>
    <row r="161" spans="4:19" s="72" customFormat="1">
      <c r="D161" s="73"/>
      <c r="E161" s="73"/>
      <c r="F161" s="73"/>
      <c r="G161" s="73"/>
      <c r="H161" s="73"/>
      <c r="I161" s="73"/>
      <c r="J161" s="73"/>
      <c r="K161" s="73"/>
      <c r="L161" s="73"/>
      <c r="M161" s="73"/>
      <c r="S161" s="73"/>
    </row>
    <row r="162" spans="4:19" s="72" customFormat="1">
      <c r="D162" s="73"/>
      <c r="E162" s="73"/>
      <c r="F162" s="73"/>
      <c r="G162" s="73"/>
      <c r="H162" s="73"/>
      <c r="I162" s="73"/>
      <c r="J162" s="73"/>
      <c r="K162" s="73"/>
      <c r="L162" s="73"/>
      <c r="M162" s="73"/>
      <c r="S162" s="73"/>
    </row>
    <row r="163" spans="4:19" s="72" customFormat="1">
      <c r="D163" s="73"/>
      <c r="E163" s="73"/>
      <c r="F163" s="73"/>
      <c r="G163" s="73"/>
      <c r="H163" s="73"/>
      <c r="I163" s="73"/>
      <c r="J163" s="73"/>
      <c r="K163" s="73"/>
      <c r="L163" s="73"/>
      <c r="M163" s="73"/>
      <c r="S163" s="73"/>
    </row>
    <row r="164" spans="4:19" s="72" customFormat="1">
      <c r="D164" s="73"/>
      <c r="E164" s="73"/>
      <c r="F164" s="73"/>
      <c r="G164" s="73"/>
      <c r="H164" s="73"/>
      <c r="I164" s="73"/>
      <c r="J164" s="73"/>
      <c r="K164" s="73"/>
      <c r="L164" s="73"/>
      <c r="M164" s="73"/>
      <c r="S164" s="73"/>
    </row>
    <row r="165" spans="4:19" s="72" customFormat="1">
      <c r="D165" s="73"/>
      <c r="E165" s="73"/>
      <c r="F165" s="73"/>
      <c r="G165" s="73"/>
      <c r="H165" s="73"/>
      <c r="I165" s="73"/>
      <c r="J165" s="73"/>
      <c r="K165" s="73"/>
      <c r="L165" s="73"/>
      <c r="M165" s="73"/>
      <c r="S165" s="73"/>
    </row>
    <row r="166" spans="4:19" s="72" customFormat="1">
      <c r="D166" s="73"/>
      <c r="E166" s="73"/>
      <c r="F166" s="73"/>
      <c r="G166" s="73"/>
      <c r="H166" s="73"/>
      <c r="I166" s="73"/>
      <c r="J166" s="73"/>
      <c r="K166" s="73"/>
      <c r="L166" s="73"/>
      <c r="M166" s="73"/>
      <c r="S166" s="73"/>
    </row>
    <row r="167" spans="4:19" s="72" customFormat="1">
      <c r="D167" s="73"/>
      <c r="E167" s="73"/>
      <c r="F167" s="73"/>
      <c r="G167" s="73"/>
      <c r="H167" s="73"/>
      <c r="I167" s="73"/>
      <c r="J167" s="73"/>
      <c r="K167" s="73"/>
      <c r="L167" s="73"/>
      <c r="M167" s="73"/>
      <c r="S167" s="73"/>
    </row>
    <row r="168" spans="4:19" s="72" customFormat="1">
      <c r="D168" s="73"/>
      <c r="E168" s="73"/>
      <c r="F168" s="73"/>
      <c r="G168" s="73"/>
      <c r="H168" s="73"/>
      <c r="I168" s="73"/>
      <c r="J168" s="73"/>
      <c r="K168" s="73"/>
      <c r="L168" s="73"/>
      <c r="M168" s="73"/>
      <c r="S168" s="73"/>
    </row>
    <row r="169" spans="4:19" s="72" customFormat="1">
      <c r="D169" s="73"/>
      <c r="E169" s="73"/>
      <c r="F169" s="73"/>
      <c r="G169" s="73"/>
      <c r="H169" s="73"/>
      <c r="I169" s="73"/>
      <c r="J169" s="73"/>
      <c r="K169" s="73"/>
      <c r="L169" s="73"/>
      <c r="M169" s="73"/>
      <c r="S169" s="73"/>
    </row>
    <row r="170" spans="4:19" s="72" customFormat="1">
      <c r="D170" s="73"/>
      <c r="E170" s="73"/>
      <c r="F170" s="73"/>
      <c r="G170" s="73"/>
      <c r="H170" s="73"/>
      <c r="I170" s="73"/>
      <c r="J170" s="73"/>
      <c r="K170" s="73"/>
      <c r="L170" s="73"/>
      <c r="M170" s="73"/>
      <c r="S170" s="73"/>
    </row>
    <row r="171" spans="4:19" s="72" customFormat="1">
      <c r="D171" s="73"/>
      <c r="E171" s="73"/>
      <c r="F171" s="73"/>
      <c r="G171" s="73"/>
      <c r="H171" s="73"/>
      <c r="I171" s="73"/>
      <c r="J171" s="73"/>
      <c r="K171" s="73"/>
      <c r="L171" s="73"/>
      <c r="M171" s="73"/>
      <c r="S171" s="73"/>
    </row>
    <row r="172" spans="4:19" s="72" customFormat="1">
      <c r="D172" s="73"/>
      <c r="E172" s="73"/>
      <c r="F172" s="73"/>
      <c r="G172" s="73"/>
      <c r="H172" s="73"/>
      <c r="I172" s="73"/>
      <c r="J172" s="73"/>
      <c r="K172" s="73"/>
      <c r="L172" s="73"/>
      <c r="M172" s="73"/>
      <c r="S172" s="73"/>
    </row>
    <row r="173" spans="4:19" s="72" customFormat="1">
      <c r="D173" s="73"/>
      <c r="E173" s="73"/>
      <c r="F173" s="73"/>
      <c r="G173" s="73"/>
      <c r="H173" s="73"/>
      <c r="I173" s="73"/>
      <c r="J173" s="73"/>
      <c r="K173" s="73"/>
      <c r="L173" s="73"/>
      <c r="M173" s="73"/>
      <c r="S173" s="73"/>
    </row>
    <row r="174" spans="4:19" s="72" customFormat="1">
      <c r="D174" s="73"/>
      <c r="E174" s="73"/>
      <c r="F174" s="73"/>
      <c r="G174" s="73"/>
      <c r="H174" s="73"/>
      <c r="I174" s="73"/>
      <c r="J174" s="73"/>
      <c r="K174" s="73"/>
      <c r="L174" s="73"/>
      <c r="M174" s="73"/>
      <c r="S174" s="73"/>
    </row>
    <row r="175" spans="4:19" s="72" customFormat="1">
      <c r="D175" s="73"/>
      <c r="E175" s="73"/>
      <c r="F175" s="73"/>
      <c r="G175" s="73"/>
      <c r="H175" s="73"/>
      <c r="I175" s="73"/>
      <c r="J175" s="73"/>
      <c r="K175" s="73"/>
      <c r="L175" s="73"/>
      <c r="M175" s="73"/>
      <c r="S175" s="73"/>
    </row>
    <row r="176" spans="4:19" s="72" customFormat="1">
      <c r="D176" s="73"/>
      <c r="E176" s="73"/>
      <c r="F176" s="73"/>
      <c r="G176" s="73"/>
      <c r="H176" s="73"/>
      <c r="I176" s="73"/>
      <c r="J176" s="73"/>
      <c r="K176" s="73"/>
      <c r="L176" s="73"/>
      <c r="M176" s="73"/>
      <c r="S176" s="73"/>
    </row>
    <row r="177" spans="4:19" s="72" customFormat="1">
      <c r="D177" s="73"/>
      <c r="E177" s="73"/>
      <c r="F177" s="73"/>
      <c r="G177" s="73"/>
      <c r="H177" s="73"/>
      <c r="I177" s="73"/>
      <c r="J177" s="73"/>
      <c r="K177" s="73"/>
      <c r="L177" s="73"/>
      <c r="M177" s="73"/>
      <c r="S177" s="73"/>
    </row>
    <row r="178" spans="4:19" s="72" customFormat="1">
      <c r="D178" s="73"/>
      <c r="E178" s="73"/>
      <c r="F178" s="73"/>
      <c r="G178" s="73"/>
      <c r="H178" s="73"/>
      <c r="I178" s="73"/>
      <c r="J178" s="73"/>
      <c r="K178" s="73"/>
      <c r="L178" s="73"/>
      <c r="M178" s="73"/>
      <c r="S178" s="73"/>
    </row>
    <row r="179" spans="4:19" s="72" customFormat="1">
      <c r="D179" s="73"/>
      <c r="E179" s="73"/>
      <c r="F179" s="73"/>
      <c r="G179" s="73"/>
      <c r="H179" s="73"/>
      <c r="I179" s="73"/>
      <c r="J179" s="73"/>
      <c r="K179" s="73"/>
      <c r="L179" s="73"/>
      <c r="M179" s="73"/>
      <c r="S179" s="73"/>
    </row>
    <row r="180" spans="4:19" s="72" customFormat="1">
      <c r="D180" s="73"/>
      <c r="E180" s="73"/>
      <c r="F180" s="73"/>
      <c r="G180" s="73"/>
      <c r="H180" s="73"/>
      <c r="I180" s="73"/>
      <c r="J180" s="73"/>
      <c r="K180" s="73"/>
      <c r="L180" s="73"/>
      <c r="M180" s="73"/>
      <c r="S180" s="73"/>
    </row>
    <row r="181" spans="4:19" s="72" customFormat="1">
      <c r="D181" s="73"/>
      <c r="E181" s="73"/>
      <c r="F181" s="73"/>
      <c r="G181" s="73"/>
      <c r="H181" s="73"/>
      <c r="I181" s="73"/>
      <c r="J181" s="73"/>
      <c r="K181" s="73"/>
      <c r="L181" s="73"/>
      <c r="M181" s="73"/>
      <c r="S181" s="73"/>
    </row>
    <row r="182" spans="4:19" s="72" customFormat="1">
      <c r="D182" s="73"/>
      <c r="E182" s="73"/>
      <c r="F182" s="73"/>
      <c r="G182" s="73"/>
      <c r="H182" s="73"/>
      <c r="I182" s="73"/>
      <c r="J182" s="73"/>
      <c r="K182" s="73"/>
      <c r="L182" s="73"/>
      <c r="M182" s="73"/>
      <c r="S182" s="73"/>
    </row>
    <row r="183" spans="4:19" s="72" customFormat="1">
      <c r="D183" s="73"/>
      <c r="E183" s="73"/>
      <c r="F183" s="73"/>
      <c r="G183" s="73"/>
      <c r="H183" s="73"/>
      <c r="I183" s="73"/>
      <c r="J183" s="73"/>
      <c r="K183" s="73"/>
      <c r="L183" s="73"/>
      <c r="M183" s="73"/>
      <c r="S183" s="73"/>
    </row>
    <row r="184" spans="4:19" s="72" customFormat="1">
      <c r="D184" s="73"/>
      <c r="E184" s="73"/>
      <c r="F184" s="73"/>
      <c r="G184" s="73"/>
      <c r="H184" s="73"/>
      <c r="I184" s="73"/>
      <c r="J184" s="73"/>
      <c r="K184" s="73"/>
      <c r="L184" s="73"/>
      <c r="M184" s="73"/>
      <c r="S184" s="73"/>
    </row>
    <row r="185" spans="4:19" s="72" customFormat="1">
      <c r="D185" s="73"/>
      <c r="E185" s="73"/>
      <c r="F185" s="73"/>
      <c r="G185" s="73"/>
      <c r="H185" s="73"/>
      <c r="I185" s="73"/>
      <c r="J185" s="73"/>
      <c r="K185" s="73"/>
      <c r="L185" s="73"/>
      <c r="M185" s="73"/>
      <c r="S185" s="73"/>
    </row>
    <row r="186" spans="4:19" s="72" customFormat="1">
      <c r="D186" s="73"/>
      <c r="E186" s="73"/>
      <c r="F186" s="73"/>
      <c r="G186" s="73"/>
      <c r="H186" s="73"/>
      <c r="I186" s="73"/>
      <c r="J186" s="73"/>
      <c r="K186" s="73"/>
      <c r="L186" s="73"/>
      <c r="M186" s="73"/>
      <c r="S186" s="73"/>
    </row>
    <row r="187" spans="4:19" s="72" customFormat="1">
      <c r="D187" s="73"/>
      <c r="E187" s="73"/>
      <c r="F187" s="73"/>
      <c r="G187" s="73"/>
      <c r="H187" s="73"/>
      <c r="I187" s="73"/>
      <c r="J187" s="73"/>
      <c r="K187" s="73"/>
      <c r="L187" s="73"/>
      <c r="M187" s="73"/>
      <c r="S187" s="73"/>
    </row>
    <row r="188" spans="4:19" s="72" customFormat="1">
      <c r="D188" s="73"/>
      <c r="E188" s="73"/>
      <c r="F188" s="73"/>
      <c r="G188" s="73"/>
      <c r="H188" s="73"/>
      <c r="I188" s="73"/>
      <c r="J188" s="73"/>
      <c r="K188" s="73"/>
      <c r="L188" s="73"/>
      <c r="M188" s="73"/>
      <c r="S188" s="73"/>
    </row>
    <row r="189" spans="4:19" s="72" customFormat="1">
      <c r="D189" s="73"/>
      <c r="E189" s="73"/>
      <c r="F189" s="73"/>
      <c r="G189" s="73"/>
      <c r="H189" s="73"/>
      <c r="I189" s="73"/>
      <c r="J189" s="73"/>
      <c r="K189" s="73"/>
      <c r="L189" s="73"/>
      <c r="M189" s="73"/>
      <c r="S189" s="73"/>
    </row>
    <row r="190" spans="4:19" s="72" customFormat="1">
      <c r="D190" s="73"/>
      <c r="E190" s="73"/>
      <c r="F190" s="73"/>
      <c r="G190" s="73"/>
      <c r="H190" s="73"/>
      <c r="I190" s="73"/>
      <c r="J190" s="73"/>
      <c r="K190" s="73"/>
      <c r="L190" s="73"/>
      <c r="M190" s="73"/>
      <c r="S190" s="73"/>
    </row>
    <row r="191" spans="4:19" s="72" customFormat="1">
      <c r="D191" s="73"/>
      <c r="E191" s="73"/>
      <c r="F191" s="73"/>
      <c r="G191" s="73"/>
      <c r="H191" s="73"/>
      <c r="I191" s="73"/>
      <c r="J191" s="73"/>
      <c r="K191" s="73"/>
      <c r="L191" s="73"/>
      <c r="M191" s="73"/>
      <c r="S191" s="73"/>
    </row>
    <row r="192" spans="4:19" s="72" customFormat="1">
      <c r="D192" s="73"/>
      <c r="E192" s="73"/>
      <c r="F192" s="73"/>
      <c r="G192" s="73"/>
      <c r="H192" s="73"/>
      <c r="I192" s="73"/>
      <c r="J192" s="73"/>
      <c r="K192" s="73"/>
      <c r="L192" s="73"/>
      <c r="M192" s="73"/>
      <c r="S192" s="73"/>
    </row>
    <row r="193" spans="4:19" s="72" customFormat="1">
      <c r="D193" s="73"/>
      <c r="E193" s="73"/>
      <c r="F193" s="73"/>
      <c r="G193" s="73"/>
      <c r="H193" s="73"/>
      <c r="I193" s="73"/>
      <c r="J193" s="73"/>
      <c r="K193" s="73"/>
      <c r="L193" s="73"/>
      <c r="M193" s="73"/>
      <c r="S193" s="73"/>
    </row>
    <row r="194" spans="4:19" s="72" customFormat="1">
      <c r="D194" s="73"/>
      <c r="E194" s="73"/>
      <c r="F194" s="73"/>
      <c r="G194" s="73"/>
      <c r="H194" s="73"/>
      <c r="I194" s="73"/>
      <c r="J194" s="73"/>
      <c r="K194" s="73"/>
      <c r="L194" s="73"/>
      <c r="M194" s="73"/>
      <c r="S194" s="73"/>
    </row>
    <row r="195" spans="4:19" s="72" customFormat="1">
      <c r="D195" s="73"/>
      <c r="E195" s="73"/>
      <c r="F195" s="73"/>
      <c r="G195" s="73"/>
      <c r="H195" s="73"/>
      <c r="I195" s="73"/>
      <c r="J195" s="73"/>
      <c r="K195" s="73"/>
      <c r="L195" s="73"/>
      <c r="M195" s="73"/>
      <c r="S195" s="73"/>
    </row>
    <row r="196" spans="4:19" s="72" customFormat="1">
      <c r="D196" s="73"/>
      <c r="E196" s="73"/>
      <c r="F196" s="73"/>
      <c r="G196" s="73"/>
      <c r="H196" s="73"/>
      <c r="I196" s="73"/>
      <c r="J196" s="73"/>
      <c r="K196" s="73"/>
      <c r="L196" s="73"/>
      <c r="M196" s="73"/>
      <c r="S196" s="73"/>
    </row>
    <row r="197" spans="4:19" s="72" customFormat="1">
      <c r="D197" s="73"/>
      <c r="E197" s="73"/>
      <c r="F197" s="73"/>
      <c r="G197" s="73"/>
      <c r="H197" s="73"/>
      <c r="I197" s="73"/>
      <c r="J197" s="73"/>
      <c r="K197" s="73"/>
      <c r="L197" s="73"/>
      <c r="M197" s="73"/>
      <c r="S197" s="73"/>
    </row>
    <row r="198" spans="4:19" s="72" customFormat="1">
      <c r="D198" s="73"/>
      <c r="E198" s="73"/>
      <c r="F198" s="73"/>
      <c r="G198" s="73"/>
      <c r="H198" s="73"/>
      <c r="I198" s="73"/>
      <c r="J198" s="73"/>
      <c r="K198" s="73"/>
      <c r="L198" s="73"/>
      <c r="M198" s="73"/>
      <c r="S198" s="73"/>
    </row>
    <row r="199" spans="4:19" s="72" customFormat="1">
      <c r="D199" s="73"/>
      <c r="E199" s="73"/>
      <c r="F199" s="73"/>
      <c r="G199" s="73"/>
      <c r="H199" s="73"/>
      <c r="I199" s="73"/>
      <c r="J199" s="73"/>
      <c r="K199" s="73"/>
      <c r="L199" s="73"/>
      <c r="M199" s="73"/>
      <c r="S199" s="73"/>
    </row>
    <row r="200" spans="4:19" s="72" customFormat="1">
      <c r="D200" s="73"/>
      <c r="E200" s="73"/>
      <c r="F200" s="73"/>
      <c r="G200" s="73"/>
      <c r="H200" s="73"/>
      <c r="I200" s="73"/>
      <c r="J200" s="73"/>
      <c r="K200" s="73"/>
      <c r="L200" s="73"/>
      <c r="M200" s="73"/>
      <c r="S200" s="73"/>
    </row>
    <row r="201" spans="4:19" s="72" customFormat="1">
      <c r="D201" s="73"/>
      <c r="E201" s="73"/>
      <c r="F201" s="73"/>
      <c r="G201" s="73"/>
      <c r="H201" s="73"/>
      <c r="I201" s="73"/>
      <c r="J201" s="73"/>
      <c r="K201" s="73"/>
      <c r="L201" s="73"/>
      <c r="M201" s="73"/>
      <c r="S201" s="73"/>
    </row>
    <row r="202" spans="4:19" s="72" customFormat="1">
      <c r="D202" s="73"/>
      <c r="E202" s="73"/>
      <c r="F202" s="73"/>
      <c r="G202" s="73"/>
      <c r="H202" s="73"/>
      <c r="I202" s="73"/>
      <c r="J202" s="73"/>
      <c r="K202" s="73"/>
      <c r="L202" s="73"/>
      <c r="M202" s="73"/>
      <c r="S202" s="73"/>
    </row>
    <row r="203" spans="4:19" s="72" customFormat="1">
      <c r="D203" s="73"/>
      <c r="E203" s="73"/>
      <c r="F203" s="73"/>
      <c r="G203" s="73"/>
      <c r="H203" s="73"/>
      <c r="I203" s="73"/>
      <c r="J203" s="73"/>
      <c r="K203" s="73"/>
      <c r="L203" s="73"/>
      <c r="M203" s="73"/>
      <c r="S203" s="73"/>
    </row>
    <row r="204" spans="4:19" s="72" customFormat="1">
      <c r="D204" s="73"/>
      <c r="E204" s="73"/>
      <c r="F204" s="73"/>
      <c r="G204" s="73"/>
      <c r="H204" s="73"/>
      <c r="I204" s="73"/>
      <c r="J204" s="73"/>
      <c r="K204" s="73"/>
      <c r="L204" s="73"/>
      <c r="M204" s="73"/>
      <c r="S204" s="73"/>
    </row>
    <row r="205" spans="4:19" s="72" customFormat="1">
      <c r="D205" s="73"/>
      <c r="E205" s="73"/>
      <c r="F205" s="73"/>
      <c r="G205" s="73"/>
      <c r="H205" s="73"/>
      <c r="I205" s="73"/>
      <c r="J205" s="73"/>
      <c r="K205" s="73"/>
      <c r="L205" s="73"/>
      <c r="M205" s="73"/>
      <c r="S205" s="73"/>
    </row>
    <row r="206" spans="4:19" s="72" customFormat="1">
      <c r="D206" s="73"/>
      <c r="E206" s="73"/>
      <c r="F206" s="73"/>
      <c r="G206" s="73"/>
      <c r="H206" s="73"/>
      <c r="I206" s="73"/>
      <c r="J206" s="73"/>
      <c r="K206" s="73"/>
      <c r="L206" s="73"/>
      <c r="M206" s="73"/>
      <c r="S206" s="73"/>
    </row>
    <row r="207" spans="4:19" s="72" customFormat="1">
      <c r="D207" s="73"/>
      <c r="E207" s="73"/>
      <c r="F207" s="73"/>
      <c r="G207" s="73"/>
      <c r="H207" s="73"/>
      <c r="I207" s="73"/>
      <c r="J207" s="73"/>
      <c r="K207" s="73"/>
      <c r="L207" s="73"/>
      <c r="M207" s="73"/>
      <c r="S207" s="73"/>
    </row>
  </sheetData>
  <sheetProtection selectLockedCells="1"/>
  <mergeCells count="23">
    <mergeCell ref="A1:B1"/>
    <mergeCell ref="A4:A7"/>
    <mergeCell ref="B4:B7"/>
    <mergeCell ref="C4:C7"/>
    <mergeCell ref="D4:D7"/>
    <mergeCell ref="B2:I2"/>
    <mergeCell ref="F6:F7"/>
    <mergeCell ref="I4:M4"/>
    <mergeCell ref="B74:S74"/>
    <mergeCell ref="U5:V6"/>
    <mergeCell ref="N4:V4"/>
    <mergeCell ref="E5:E7"/>
    <mergeCell ref="H5:H7"/>
    <mergeCell ref="I5:I7"/>
    <mergeCell ref="J5:J7"/>
    <mergeCell ref="K5:K7"/>
    <mergeCell ref="L5:L7"/>
    <mergeCell ref="M5:M7"/>
    <mergeCell ref="N5:P6"/>
    <mergeCell ref="Q5:R6"/>
    <mergeCell ref="S5:T6"/>
    <mergeCell ref="E4:H4"/>
    <mergeCell ref="G5:G7"/>
  </mergeCells>
  <phoneticPr fontId="2"/>
  <dataValidations count="4">
    <dataValidation imeMode="off" allowBlank="1" showInputMessage="1" showErrorMessage="1" sqref="I72:M72 B9:C9 O73:P73 B71:C72 B67:C67 B11:C11 B13:C13 B15:C15 B17:C17 B19:C19 B21:C21 B23:C23 B25:C25 B27:C27 B29:C29 B31:C31 B33:C33 B35:C35 B37:C37 B39:C39 B41:C41 B43:C43 B45:C45 B47:C47 B49:C49 B51:C51 B53:C53 B55:C55 B57:C57 B59:C59 B61:C61 B63:C63 B65:C65 D8:H72 O8:T72 B69:C69" xr:uid="{FB4E5706-287F-489E-BAF8-5F4D2C94723F}"/>
    <dataValidation imeMode="on" allowBlank="1" showInputMessage="1" showErrorMessage="1" sqref="B8:C8 B66:C66 B10:C10 B12:C12 B14:C14 B16:C16 B18:C18 B20:C20 B22:C22 B24:C24 B26:C26 B28:C28 B30:C30 B32:C32 B34:C34 B36:C36 B38:C38 B40:C40 B42:C42 B44:C44 B46:C46 B48:C48 B50:C50 B52:C52 B54:C54 B56:C56 B58:C58 B60:C60 B62:C62 B64:C64 A8:A71 B68:C68 B70:C70" xr:uid="{2E718A5B-B091-451B-B326-07B94BDE1D07}"/>
    <dataValidation type="list" imeMode="off" allowBlank="1" showInputMessage="1" showErrorMessage="1" sqref="N8:N71" xr:uid="{3E20CEAA-C7C7-4006-8150-0EDE0F3304C4}">
      <formula1>$AB$25:$AB$28</formula1>
    </dataValidation>
    <dataValidation type="list" imeMode="off" allowBlank="1" showInputMessage="1" showErrorMessage="1" sqref="I8:M71" xr:uid="{35AB88FF-538E-4E85-AEC0-8FD445733AC7}">
      <formula1>$AB$17:$AB$19</formula1>
    </dataValidation>
  </dataValidations>
  <printOptions horizontalCentered="1" verticalCentered="1"/>
  <pageMargins left="0.28000000000000003" right="0.25" top="0.55000000000000004" bottom="0.38" header="0.3" footer="0.3"/>
  <pageSetup paperSize="9" scale="46"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U208"/>
  <sheetViews>
    <sheetView view="pageBreakPreview" zoomScale="75" zoomScaleNormal="70" zoomScaleSheetLayoutView="75" workbookViewId="0">
      <pane ySplit="7" topLeftCell="A53" activePane="bottomLeft" state="frozen"/>
      <selection activeCell="F10" sqref="F10"/>
      <selection pane="bottomLeft" activeCell="R75" sqref="R75"/>
    </sheetView>
  </sheetViews>
  <sheetFormatPr defaultColWidth="9" defaultRowHeight="13.2"/>
  <cols>
    <col min="1" max="1" width="18.77734375" style="1" customWidth="1"/>
    <col min="2" max="2" width="7.88671875" style="1" hidden="1" customWidth="1"/>
    <col min="3" max="3" width="17.88671875" style="1" hidden="1" customWidth="1"/>
    <col min="4" max="4" width="9.6640625" style="2" customWidth="1"/>
    <col min="5" max="5" width="18" style="1" customWidth="1"/>
    <col min="6" max="9" width="18.77734375" style="1" customWidth="1"/>
    <col min="10" max="10" width="8.109375" style="2" customWidth="1"/>
    <col min="11" max="11" width="18" style="1" customWidth="1"/>
    <col min="12" max="12" width="14.88671875" style="1" customWidth="1"/>
    <col min="13" max="13" width="1.33203125" style="1" customWidth="1"/>
    <col min="14" max="14" width="9" style="1"/>
    <col min="15" max="15" width="6.6640625" style="1" customWidth="1"/>
    <col min="16" max="16" width="3.109375" style="1" customWidth="1"/>
    <col min="17" max="16384" width="9" style="1"/>
  </cols>
  <sheetData>
    <row r="1" spans="1:21" s="387" customFormat="1" ht="21" customHeight="1">
      <c r="A1" s="588" t="s">
        <v>278</v>
      </c>
      <c r="B1" s="588"/>
      <c r="C1" s="588"/>
      <c r="D1" s="588"/>
      <c r="E1" s="382"/>
      <c r="F1" s="382"/>
      <c r="G1" s="382"/>
      <c r="H1" s="382"/>
      <c r="I1" s="383"/>
      <c r="J1" s="382"/>
      <c r="K1" s="570"/>
      <c r="L1" s="570"/>
      <c r="M1" s="384"/>
      <c r="N1" s="384"/>
      <c r="O1" s="385"/>
      <c r="P1" s="386"/>
      <c r="U1" s="385"/>
    </row>
    <row r="2" spans="1:21" s="387" customFormat="1" ht="45.75" customHeight="1">
      <c r="A2" s="559" t="str">
        <f>'様式１－２明細(p1)'!B2</f>
        <v xml:space="preserve">林業基金事業実施計画書 </v>
      </c>
      <c r="B2" s="559"/>
      <c r="C2" s="559"/>
      <c r="D2" s="559"/>
      <c r="E2" s="559"/>
      <c r="F2" s="559"/>
      <c r="G2" s="388" t="s">
        <v>88</v>
      </c>
      <c r="H2" s="383"/>
      <c r="I2" s="56"/>
      <c r="J2" s="382"/>
      <c r="K2" s="570"/>
      <c r="L2" s="570"/>
      <c r="M2" s="384"/>
      <c r="N2" s="384"/>
      <c r="P2" s="386"/>
      <c r="U2" s="385"/>
    </row>
    <row r="3" spans="1:21" ht="16.2">
      <c r="A3" s="11"/>
      <c r="B3" s="11"/>
      <c r="C3" s="11"/>
      <c r="D3" s="12"/>
      <c r="E3" s="11"/>
      <c r="F3" s="11"/>
      <c r="G3" s="11"/>
      <c r="H3" s="11"/>
      <c r="I3" s="11"/>
      <c r="J3" s="12"/>
      <c r="K3" s="11"/>
      <c r="L3" s="17" t="s">
        <v>89</v>
      </c>
      <c r="M3" s="11"/>
      <c r="N3" s="11"/>
    </row>
    <row r="4" spans="1:21" s="2" customFormat="1" ht="42" customHeight="1">
      <c r="A4" s="571" t="s">
        <v>122</v>
      </c>
      <c r="B4" s="567" t="s">
        <v>339</v>
      </c>
      <c r="C4" s="567"/>
      <c r="D4" s="567" t="s">
        <v>279</v>
      </c>
      <c r="E4" s="568"/>
      <c r="F4" s="572" t="s">
        <v>280</v>
      </c>
      <c r="G4" s="573"/>
      <c r="H4" s="573"/>
      <c r="I4" s="574"/>
      <c r="J4" s="575" t="s">
        <v>281</v>
      </c>
      <c r="K4" s="576"/>
      <c r="L4" s="577" t="s">
        <v>131</v>
      </c>
      <c r="M4" s="12"/>
      <c r="N4" s="12"/>
    </row>
    <row r="5" spans="1:21" s="2" customFormat="1" ht="22.5" customHeight="1">
      <c r="A5" s="571"/>
      <c r="B5" s="589" t="s">
        <v>340</v>
      </c>
      <c r="C5" s="590"/>
      <c r="D5" s="580" t="s">
        <v>299</v>
      </c>
      <c r="E5" s="581"/>
      <c r="F5" s="569" t="s">
        <v>289</v>
      </c>
      <c r="G5" s="584"/>
      <c r="H5" s="584"/>
      <c r="I5" s="576"/>
      <c r="J5" s="585" t="s">
        <v>130</v>
      </c>
      <c r="K5" s="586"/>
      <c r="L5" s="578"/>
      <c r="M5" s="12"/>
      <c r="N5" s="12"/>
    </row>
    <row r="6" spans="1:21" s="2" customFormat="1" ht="31.5" customHeight="1">
      <c r="A6" s="571"/>
      <c r="B6" s="591"/>
      <c r="C6" s="592"/>
      <c r="D6" s="582"/>
      <c r="E6" s="583"/>
      <c r="F6" s="567" t="s">
        <v>90</v>
      </c>
      <c r="G6" s="568"/>
      <c r="H6" s="567" t="s">
        <v>91</v>
      </c>
      <c r="I6" s="569"/>
      <c r="J6" s="587"/>
      <c r="K6" s="587"/>
      <c r="L6" s="578"/>
      <c r="M6" s="12"/>
      <c r="N6" s="12"/>
    </row>
    <row r="7" spans="1:21" s="2" customFormat="1" ht="82.5" customHeight="1">
      <c r="A7" s="571"/>
      <c r="B7" s="389" t="s">
        <v>83</v>
      </c>
      <c r="C7" s="390" t="s">
        <v>82</v>
      </c>
      <c r="D7" s="391" t="s">
        <v>132</v>
      </c>
      <c r="E7" s="391" t="s">
        <v>82</v>
      </c>
      <c r="F7" s="391" t="s">
        <v>81</v>
      </c>
      <c r="G7" s="391" t="s">
        <v>82</v>
      </c>
      <c r="H7" s="391" t="s">
        <v>81</v>
      </c>
      <c r="I7" s="392" t="s">
        <v>82</v>
      </c>
      <c r="J7" s="393" t="s">
        <v>83</v>
      </c>
      <c r="K7" s="391" t="s">
        <v>82</v>
      </c>
      <c r="L7" s="579"/>
      <c r="M7" s="12"/>
      <c r="N7" s="12"/>
    </row>
    <row r="8" spans="1:21" s="3" customFormat="1" ht="23.25" customHeight="1">
      <c r="A8" s="310">
        <f>A9</f>
        <v>0</v>
      </c>
      <c r="B8" s="394"/>
      <c r="C8" s="395"/>
      <c r="D8" s="306">
        <f>D9</f>
        <v>0</v>
      </c>
      <c r="E8" s="311">
        <f t="shared" ref="E8" si="0">IF(D8="適",60000,0)</f>
        <v>0</v>
      </c>
      <c r="F8" s="307">
        <f>F9</f>
        <v>0</v>
      </c>
      <c r="G8" s="312">
        <f t="shared" ref="G8" si="1">IF(F8/2&gt;10000,10000,F8/2)</f>
        <v>0</v>
      </c>
      <c r="H8" s="308">
        <f>H9</f>
        <v>0</v>
      </c>
      <c r="I8" s="313">
        <f t="shared" ref="I8" si="2">IF(H8/2&gt;8000,8000,H8/2)</f>
        <v>0</v>
      </c>
      <c r="J8" s="308">
        <f>J9</f>
        <v>0</v>
      </c>
      <c r="K8" s="311">
        <f>J8*4000</f>
        <v>0</v>
      </c>
      <c r="L8" s="309">
        <f>L9</f>
        <v>0</v>
      </c>
      <c r="M8" s="13"/>
      <c r="N8" s="3" t="str">
        <f t="shared" ref="N8" si="3">IF(F8&gt;0,2,"")</f>
        <v/>
      </c>
      <c r="O8" s="3" t="str">
        <f>IF(H8&gt;0,2,"")</f>
        <v/>
      </c>
      <c r="P8" s="55" t="s">
        <v>10</v>
      </c>
    </row>
    <row r="9" spans="1:21" s="3" customFormat="1" ht="23.25" customHeight="1">
      <c r="A9" s="397">
        <f>'様式１－２明細(p1)'!A9</f>
        <v>0</v>
      </c>
      <c r="B9" s="398"/>
      <c r="C9" s="399"/>
      <c r="D9" s="400"/>
      <c r="E9" s="305">
        <f>IF(D9="適",60000,0)</f>
        <v>0</v>
      </c>
      <c r="F9" s="252"/>
      <c r="G9" s="401">
        <f>IF(F9/2&gt;10000,10000,F9/2)</f>
        <v>0</v>
      </c>
      <c r="H9" s="252"/>
      <c r="I9" s="402">
        <f>IF(H9/2&gt;8000,8000,H9/2)</f>
        <v>0</v>
      </c>
      <c r="J9" s="252"/>
      <c r="K9" s="305">
        <f>J9*4000</f>
        <v>0</v>
      </c>
      <c r="L9" s="403"/>
      <c r="M9" s="13"/>
      <c r="N9" s="3" t="str">
        <f t="shared" ref="N9" si="4">IF(F9&gt;0,1,"")</f>
        <v/>
      </c>
      <c r="O9" s="3" t="str">
        <f>IF(H9&gt;0,1,"")</f>
        <v/>
      </c>
      <c r="P9" s="55" t="s">
        <v>11</v>
      </c>
    </row>
    <row r="10" spans="1:21" s="3" customFormat="1" ht="23.25" customHeight="1">
      <c r="A10" s="310">
        <f t="shared" ref="A10" si="5">A11</f>
        <v>0</v>
      </c>
      <c r="B10" s="394"/>
      <c r="C10" s="395"/>
      <c r="D10" s="306">
        <f t="shared" ref="D10" si="6">D11</f>
        <v>0</v>
      </c>
      <c r="E10" s="311">
        <f t="shared" ref="E10:E67" si="7">IF(D10="適",60000,0)</f>
        <v>0</v>
      </c>
      <c r="F10" s="307">
        <f t="shared" ref="F10" si="8">F11</f>
        <v>0</v>
      </c>
      <c r="G10" s="312">
        <f t="shared" ref="G10:G67" si="9">IF(F10/2&gt;10000,10000,F10/2)</f>
        <v>0</v>
      </c>
      <c r="H10" s="308">
        <f t="shared" ref="H10" si="10">H11</f>
        <v>0</v>
      </c>
      <c r="I10" s="313">
        <f t="shared" ref="I10:I67" si="11">IF(H10/2&gt;8000,8000,H10/2)</f>
        <v>0</v>
      </c>
      <c r="J10" s="308">
        <f t="shared" ref="J10" si="12">J11</f>
        <v>0</v>
      </c>
      <c r="K10" s="311">
        <f t="shared" ref="K10:K71" si="13">J10*4000</f>
        <v>0</v>
      </c>
      <c r="L10" s="309">
        <f t="shared" ref="L10" si="14">L11</f>
        <v>0</v>
      </c>
      <c r="M10" s="13"/>
      <c r="N10" s="3" t="str">
        <f t="shared" ref="N10" si="15">IF(F10&gt;0,2,"")</f>
        <v/>
      </c>
      <c r="O10" s="3" t="str">
        <f t="shared" ref="O10" si="16">IF(H10&gt;0,2,"")</f>
        <v/>
      </c>
      <c r="P10" s="55" t="s">
        <v>12</v>
      </c>
    </row>
    <row r="11" spans="1:21" s="3" customFormat="1" ht="23.25" customHeight="1">
      <c r="A11" s="397">
        <f>'様式１－２明細(p1)'!A11</f>
        <v>0</v>
      </c>
      <c r="B11" s="398"/>
      <c r="C11" s="399"/>
      <c r="D11" s="400"/>
      <c r="E11" s="305">
        <f t="shared" si="7"/>
        <v>0</v>
      </c>
      <c r="F11" s="252"/>
      <c r="G11" s="401">
        <f t="shared" si="9"/>
        <v>0</v>
      </c>
      <c r="H11" s="252"/>
      <c r="I11" s="402">
        <f t="shared" si="11"/>
        <v>0</v>
      </c>
      <c r="J11" s="252"/>
      <c r="K11" s="305">
        <f t="shared" si="13"/>
        <v>0</v>
      </c>
      <c r="L11" s="403"/>
      <c r="M11" s="13"/>
      <c r="N11" s="3" t="str">
        <f t="shared" ref="N11" si="17">IF(F11&gt;0,1,"")</f>
        <v/>
      </c>
      <c r="O11" s="3" t="str">
        <f t="shared" ref="O11" si="18">IF(H11&gt;0,1,"")</f>
        <v/>
      </c>
      <c r="P11" s="3" t="s">
        <v>9</v>
      </c>
    </row>
    <row r="12" spans="1:21" s="3" customFormat="1" ht="23.25" customHeight="1">
      <c r="A12" s="310">
        <f t="shared" ref="A12" si="19">A13</f>
        <v>0</v>
      </c>
      <c r="B12" s="394"/>
      <c r="C12" s="395"/>
      <c r="D12" s="306">
        <f t="shared" ref="D12" si="20">D13</f>
        <v>0</v>
      </c>
      <c r="E12" s="311">
        <f t="shared" si="7"/>
        <v>0</v>
      </c>
      <c r="F12" s="307">
        <f t="shared" ref="F12" si="21">F13</f>
        <v>0</v>
      </c>
      <c r="G12" s="312">
        <f t="shared" si="9"/>
        <v>0</v>
      </c>
      <c r="H12" s="308">
        <f t="shared" ref="H12" si="22">H13</f>
        <v>0</v>
      </c>
      <c r="I12" s="313">
        <f t="shared" si="11"/>
        <v>0</v>
      </c>
      <c r="J12" s="308">
        <f t="shared" ref="J12" si="23">J13</f>
        <v>0</v>
      </c>
      <c r="K12" s="311">
        <f t="shared" si="13"/>
        <v>0</v>
      </c>
      <c r="L12" s="309">
        <f t="shared" ref="L12" si="24">L13</f>
        <v>0</v>
      </c>
      <c r="M12" s="13"/>
      <c r="N12" s="3" t="str">
        <f t="shared" ref="N12" si="25">IF(F12&gt;0,2,"")</f>
        <v/>
      </c>
      <c r="O12" s="3" t="str">
        <f t="shared" ref="O12" si="26">IF(H12&gt;0,2,"")</f>
        <v/>
      </c>
    </row>
    <row r="13" spans="1:21" s="3" customFormat="1" ht="23.25" customHeight="1">
      <c r="A13" s="397">
        <f>'様式１－２明細(p1)'!A13</f>
        <v>0</v>
      </c>
      <c r="B13" s="398"/>
      <c r="C13" s="399"/>
      <c r="D13" s="400"/>
      <c r="E13" s="305">
        <f t="shared" si="7"/>
        <v>0</v>
      </c>
      <c r="F13" s="252"/>
      <c r="G13" s="401">
        <f t="shared" si="9"/>
        <v>0</v>
      </c>
      <c r="H13" s="252"/>
      <c r="I13" s="402">
        <f t="shared" si="11"/>
        <v>0</v>
      </c>
      <c r="J13" s="252"/>
      <c r="K13" s="305">
        <f t="shared" si="13"/>
        <v>0</v>
      </c>
      <c r="L13" s="403"/>
      <c r="M13" s="13"/>
      <c r="N13" s="3" t="str">
        <f t="shared" ref="N13" si="27">IF(F13&gt;0,1,"")</f>
        <v/>
      </c>
      <c r="O13" s="3" t="str">
        <f t="shared" ref="O13" si="28">IF(H13&gt;0,1,"")</f>
        <v/>
      </c>
    </row>
    <row r="14" spans="1:21" s="3" customFormat="1" ht="23.25" customHeight="1">
      <c r="A14" s="310">
        <f t="shared" ref="A14" si="29">A15</f>
        <v>0</v>
      </c>
      <c r="B14" s="394"/>
      <c r="C14" s="395"/>
      <c r="D14" s="306">
        <f t="shared" ref="D14" si="30">D15</f>
        <v>0</v>
      </c>
      <c r="E14" s="311">
        <f t="shared" si="7"/>
        <v>0</v>
      </c>
      <c r="F14" s="307">
        <f t="shared" ref="F14" si="31">F15</f>
        <v>0</v>
      </c>
      <c r="G14" s="312">
        <f t="shared" si="9"/>
        <v>0</v>
      </c>
      <c r="H14" s="308">
        <f t="shared" ref="H14" si="32">H15</f>
        <v>0</v>
      </c>
      <c r="I14" s="313">
        <f t="shared" si="11"/>
        <v>0</v>
      </c>
      <c r="J14" s="308">
        <f t="shared" ref="J14" si="33">J15</f>
        <v>0</v>
      </c>
      <c r="K14" s="311">
        <f t="shared" si="13"/>
        <v>0</v>
      </c>
      <c r="L14" s="309">
        <f t="shared" ref="L14" si="34">L15</f>
        <v>0</v>
      </c>
      <c r="M14" s="13"/>
      <c r="N14" s="3" t="str">
        <f t="shared" ref="N14" si="35">IF(F14&gt;0,2,"")</f>
        <v/>
      </c>
      <c r="O14" s="3" t="str">
        <f t="shared" ref="O14" si="36">IF(H14&gt;0,2,"")</f>
        <v/>
      </c>
    </row>
    <row r="15" spans="1:21" s="3" customFormat="1" ht="23.25" customHeight="1">
      <c r="A15" s="397">
        <f>'様式１－２明細(p1)'!A15</f>
        <v>0</v>
      </c>
      <c r="B15" s="398"/>
      <c r="C15" s="399"/>
      <c r="D15" s="400"/>
      <c r="E15" s="305">
        <f t="shared" si="7"/>
        <v>0</v>
      </c>
      <c r="F15" s="252"/>
      <c r="G15" s="401">
        <f t="shared" si="9"/>
        <v>0</v>
      </c>
      <c r="H15" s="252"/>
      <c r="I15" s="402">
        <f t="shared" si="11"/>
        <v>0</v>
      </c>
      <c r="J15" s="252"/>
      <c r="K15" s="305">
        <f t="shared" si="13"/>
        <v>0</v>
      </c>
      <c r="L15" s="403"/>
      <c r="M15" s="13"/>
      <c r="N15" s="3" t="str">
        <f t="shared" ref="N15" si="37">IF(F15&gt;0,1,"")</f>
        <v/>
      </c>
      <c r="O15" s="3" t="str">
        <f t="shared" ref="O15" si="38">IF(H15&gt;0,1,"")</f>
        <v/>
      </c>
    </row>
    <row r="16" spans="1:21" s="3" customFormat="1" ht="23.25" customHeight="1">
      <c r="A16" s="310">
        <f t="shared" ref="A16" si="39">A17</f>
        <v>0</v>
      </c>
      <c r="B16" s="394"/>
      <c r="C16" s="395"/>
      <c r="D16" s="306">
        <f t="shared" ref="D16" si="40">D17</f>
        <v>0</v>
      </c>
      <c r="E16" s="311">
        <f t="shared" si="7"/>
        <v>0</v>
      </c>
      <c r="F16" s="307">
        <f t="shared" ref="F16" si="41">F17</f>
        <v>0</v>
      </c>
      <c r="G16" s="312">
        <f t="shared" si="9"/>
        <v>0</v>
      </c>
      <c r="H16" s="308">
        <f t="shared" ref="H16" si="42">H17</f>
        <v>0</v>
      </c>
      <c r="I16" s="313">
        <f t="shared" si="11"/>
        <v>0</v>
      </c>
      <c r="J16" s="308">
        <f t="shared" ref="J16" si="43">J17</f>
        <v>0</v>
      </c>
      <c r="K16" s="311">
        <f t="shared" si="13"/>
        <v>0</v>
      </c>
      <c r="L16" s="309">
        <f t="shared" ref="L16" si="44">L17</f>
        <v>0</v>
      </c>
      <c r="M16" s="13"/>
      <c r="N16" s="3" t="str">
        <f t="shared" ref="N16" si="45">IF(F16&gt;0,2,"")</f>
        <v/>
      </c>
      <c r="O16" s="3" t="str">
        <f t="shared" ref="O16" si="46">IF(H16&gt;0,2,"")</f>
        <v/>
      </c>
    </row>
    <row r="17" spans="1:16" s="3" customFormat="1" ht="23.25" customHeight="1">
      <c r="A17" s="397">
        <f>'様式１－２明細(p1)'!A17</f>
        <v>0</v>
      </c>
      <c r="B17" s="398"/>
      <c r="C17" s="399"/>
      <c r="D17" s="400"/>
      <c r="E17" s="305">
        <f t="shared" si="7"/>
        <v>0</v>
      </c>
      <c r="F17" s="252"/>
      <c r="G17" s="401">
        <f t="shared" si="9"/>
        <v>0</v>
      </c>
      <c r="H17" s="252"/>
      <c r="I17" s="402">
        <f t="shared" si="11"/>
        <v>0</v>
      </c>
      <c r="J17" s="252"/>
      <c r="K17" s="305">
        <f t="shared" si="13"/>
        <v>0</v>
      </c>
      <c r="L17" s="403"/>
      <c r="M17" s="13"/>
      <c r="N17" s="3" t="str">
        <f t="shared" ref="N17" si="47">IF(F17&gt;0,1,"")</f>
        <v/>
      </c>
      <c r="O17" s="3" t="str">
        <f t="shared" ref="O17" si="48">IF(H17&gt;0,1,"")</f>
        <v/>
      </c>
      <c r="P17" s="251" t="s">
        <v>92</v>
      </c>
    </row>
    <row r="18" spans="1:16" s="3" customFormat="1" ht="23.25" customHeight="1">
      <c r="A18" s="310">
        <f t="shared" ref="A18" si="49">A19</f>
        <v>0</v>
      </c>
      <c r="B18" s="394"/>
      <c r="C18" s="395"/>
      <c r="D18" s="306">
        <f t="shared" ref="D18" si="50">D19</f>
        <v>0</v>
      </c>
      <c r="E18" s="311">
        <f t="shared" si="7"/>
        <v>0</v>
      </c>
      <c r="F18" s="307">
        <f t="shared" ref="F18" si="51">F19</f>
        <v>0</v>
      </c>
      <c r="G18" s="312">
        <f t="shared" si="9"/>
        <v>0</v>
      </c>
      <c r="H18" s="308">
        <f t="shared" ref="H18" si="52">H19</f>
        <v>0</v>
      </c>
      <c r="I18" s="313">
        <f t="shared" si="11"/>
        <v>0</v>
      </c>
      <c r="J18" s="308">
        <f t="shared" ref="J18" si="53">J19</f>
        <v>0</v>
      </c>
      <c r="K18" s="311">
        <f t="shared" si="13"/>
        <v>0</v>
      </c>
      <c r="L18" s="309">
        <f t="shared" ref="L18" si="54">L19</f>
        <v>0</v>
      </c>
      <c r="M18" s="13"/>
      <c r="N18" s="3" t="str">
        <f t="shared" ref="N18" si="55">IF(F18&gt;0,2,"")</f>
        <v/>
      </c>
      <c r="O18" s="3" t="str">
        <f t="shared" ref="O18" si="56">IF(H18&gt;0,2,"")</f>
        <v/>
      </c>
      <c r="P18" s="251" t="s">
        <v>393</v>
      </c>
    </row>
    <row r="19" spans="1:16" s="3" customFormat="1" ht="23.25" customHeight="1">
      <c r="A19" s="397">
        <f>'様式１－２明細(p1)'!A19</f>
        <v>0</v>
      </c>
      <c r="B19" s="398"/>
      <c r="C19" s="399"/>
      <c r="D19" s="400"/>
      <c r="E19" s="305">
        <f t="shared" si="7"/>
        <v>0</v>
      </c>
      <c r="F19" s="252"/>
      <c r="G19" s="401">
        <f t="shared" si="9"/>
        <v>0</v>
      </c>
      <c r="H19" s="252"/>
      <c r="I19" s="402">
        <f t="shared" si="11"/>
        <v>0</v>
      </c>
      <c r="J19" s="252"/>
      <c r="K19" s="305">
        <f t="shared" si="13"/>
        <v>0</v>
      </c>
      <c r="L19" s="403"/>
      <c r="M19" s="13"/>
      <c r="N19" s="3" t="str">
        <f t="shared" ref="N19" si="57">IF(F19&gt;0,1,"")</f>
        <v/>
      </c>
      <c r="O19" s="3" t="str">
        <f t="shared" ref="O19" si="58">IF(H19&gt;0,1,"")</f>
        <v/>
      </c>
    </row>
    <row r="20" spans="1:16" s="3" customFormat="1" ht="23.25" customHeight="1">
      <c r="A20" s="310">
        <f t="shared" ref="A20" si="59">A21</f>
        <v>0</v>
      </c>
      <c r="B20" s="394"/>
      <c r="C20" s="395"/>
      <c r="D20" s="306">
        <f t="shared" ref="D20" si="60">D21</f>
        <v>0</v>
      </c>
      <c r="E20" s="311">
        <f t="shared" si="7"/>
        <v>0</v>
      </c>
      <c r="F20" s="307">
        <f t="shared" ref="F20" si="61">F21</f>
        <v>0</v>
      </c>
      <c r="G20" s="312">
        <f t="shared" si="9"/>
        <v>0</v>
      </c>
      <c r="H20" s="308">
        <f t="shared" ref="H20" si="62">H21</f>
        <v>0</v>
      </c>
      <c r="I20" s="313">
        <f t="shared" si="11"/>
        <v>0</v>
      </c>
      <c r="J20" s="308">
        <f t="shared" ref="J20" si="63">J21</f>
        <v>0</v>
      </c>
      <c r="K20" s="311">
        <f t="shared" si="13"/>
        <v>0</v>
      </c>
      <c r="L20" s="309">
        <f t="shared" ref="L20" si="64">L21</f>
        <v>0</v>
      </c>
      <c r="M20" s="13"/>
      <c r="N20" s="3" t="str">
        <f t="shared" ref="N20" si="65">IF(F20&gt;0,2,"")</f>
        <v/>
      </c>
      <c r="O20" s="3" t="str">
        <f t="shared" ref="O20" si="66">IF(H20&gt;0,2,"")</f>
        <v/>
      </c>
    </row>
    <row r="21" spans="1:16" s="3" customFormat="1" ht="23.25" customHeight="1">
      <c r="A21" s="397">
        <f>'様式１－２明細(p1)'!A21</f>
        <v>0</v>
      </c>
      <c r="B21" s="398"/>
      <c r="C21" s="399"/>
      <c r="D21" s="400"/>
      <c r="E21" s="305">
        <f t="shared" si="7"/>
        <v>0</v>
      </c>
      <c r="F21" s="252"/>
      <c r="G21" s="401">
        <f t="shared" si="9"/>
        <v>0</v>
      </c>
      <c r="H21" s="252"/>
      <c r="I21" s="402">
        <f t="shared" si="11"/>
        <v>0</v>
      </c>
      <c r="J21" s="252"/>
      <c r="K21" s="305">
        <f t="shared" si="13"/>
        <v>0</v>
      </c>
      <c r="L21" s="403"/>
      <c r="M21" s="13"/>
      <c r="N21" s="3" t="str">
        <f t="shared" ref="N21" si="67">IF(F21&gt;0,1,"")</f>
        <v/>
      </c>
      <c r="O21" s="3" t="str">
        <f t="shared" ref="O21" si="68">IF(H21&gt;0,1,"")</f>
        <v/>
      </c>
    </row>
    <row r="22" spans="1:16" s="3" customFormat="1" ht="23.25" customHeight="1">
      <c r="A22" s="310">
        <f t="shared" ref="A22" si="69">A23</f>
        <v>0</v>
      </c>
      <c r="B22" s="394"/>
      <c r="C22" s="395"/>
      <c r="D22" s="306">
        <f t="shared" ref="D22" si="70">D23</f>
        <v>0</v>
      </c>
      <c r="E22" s="311">
        <f t="shared" si="7"/>
        <v>0</v>
      </c>
      <c r="F22" s="307">
        <f t="shared" ref="F22" si="71">F23</f>
        <v>0</v>
      </c>
      <c r="G22" s="312">
        <f t="shared" si="9"/>
        <v>0</v>
      </c>
      <c r="H22" s="308">
        <f t="shared" ref="H22" si="72">H23</f>
        <v>0</v>
      </c>
      <c r="I22" s="313">
        <f t="shared" si="11"/>
        <v>0</v>
      </c>
      <c r="J22" s="308">
        <f t="shared" ref="J22" si="73">J23</f>
        <v>0</v>
      </c>
      <c r="K22" s="311">
        <f t="shared" si="13"/>
        <v>0</v>
      </c>
      <c r="L22" s="309">
        <f t="shared" ref="L22" si="74">L23</f>
        <v>0</v>
      </c>
      <c r="M22" s="13"/>
      <c r="N22" s="3" t="str">
        <f t="shared" ref="N22" si="75">IF(F22&gt;0,2,"")</f>
        <v/>
      </c>
      <c r="O22" s="3" t="str">
        <f t="shared" ref="O22" si="76">IF(H22&gt;0,2,"")</f>
        <v/>
      </c>
    </row>
    <row r="23" spans="1:16" s="3" customFormat="1" ht="23.25" customHeight="1">
      <c r="A23" s="397">
        <f>'様式１－２明細(p1)'!A23</f>
        <v>0</v>
      </c>
      <c r="B23" s="398"/>
      <c r="C23" s="399"/>
      <c r="D23" s="400"/>
      <c r="E23" s="305">
        <f t="shared" si="7"/>
        <v>0</v>
      </c>
      <c r="F23" s="252"/>
      <c r="G23" s="401">
        <f t="shared" si="9"/>
        <v>0</v>
      </c>
      <c r="H23" s="252"/>
      <c r="I23" s="402">
        <f t="shared" si="11"/>
        <v>0</v>
      </c>
      <c r="J23" s="252"/>
      <c r="K23" s="305">
        <f t="shared" si="13"/>
        <v>0</v>
      </c>
      <c r="L23" s="403"/>
      <c r="M23" s="13"/>
      <c r="N23" s="3" t="str">
        <f t="shared" ref="N23" si="77">IF(F23&gt;0,1,"")</f>
        <v/>
      </c>
      <c r="O23" s="3" t="str">
        <f t="shared" ref="O23" si="78">IF(H23&gt;0,1,"")</f>
        <v/>
      </c>
      <c r="P23" s="3" t="s">
        <v>85</v>
      </c>
    </row>
    <row r="24" spans="1:16" s="3" customFormat="1" ht="23.25" customHeight="1">
      <c r="A24" s="310">
        <f t="shared" ref="A24" si="79">A25</f>
        <v>0</v>
      </c>
      <c r="B24" s="394"/>
      <c r="C24" s="395"/>
      <c r="D24" s="306">
        <f t="shared" ref="D24" si="80">D25</f>
        <v>0</v>
      </c>
      <c r="E24" s="311">
        <f t="shared" si="7"/>
        <v>0</v>
      </c>
      <c r="F24" s="307">
        <f t="shared" ref="F24" si="81">F25</f>
        <v>0</v>
      </c>
      <c r="G24" s="312">
        <f t="shared" si="9"/>
        <v>0</v>
      </c>
      <c r="H24" s="308">
        <f t="shared" ref="H24" si="82">H25</f>
        <v>0</v>
      </c>
      <c r="I24" s="313">
        <f t="shared" si="11"/>
        <v>0</v>
      </c>
      <c r="J24" s="308">
        <f t="shared" ref="J24" si="83">J25</f>
        <v>0</v>
      </c>
      <c r="K24" s="311">
        <f t="shared" si="13"/>
        <v>0</v>
      </c>
      <c r="L24" s="309">
        <f t="shared" ref="L24" si="84">L25</f>
        <v>0</v>
      </c>
      <c r="M24" s="13"/>
      <c r="N24" s="3" t="str">
        <f t="shared" ref="N24" si="85">IF(F24&gt;0,2,"")</f>
        <v/>
      </c>
      <c r="O24" s="3" t="str">
        <f t="shared" ref="O24" si="86">IF(H24&gt;0,2,"")</f>
        <v/>
      </c>
      <c r="P24" s="3" t="s">
        <v>86</v>
      </c>
    </row>
    <row r="25" spans="1:16" s="3" customFormat="1" ht="23.25" customHeight="1">
      <c r="A25" s="397">
        <f>'様式１－２明細(p1)'!A25</f>
        <v>0</v>
      </c>
      <c r="B25" s="398"/>
      <c r="C25" s="399"/>
      <c r="D25" s="400"/>
      <c r="E25" s="305">
        <f t="shared" si="7"/>
        <v>0</v>
      </c>
      <c r="F25" s="252"/>
      <c r="G25" s="401">
        <f t="shared" si="9"/>
        <v>0</v>
      </c>
      <c r="H25" s="252"/>
      <c r="I25" s="402">
        <f t="shared" si="11"/>
        <v>0</v>
      </c>
      <c r="J25" s="252"/>
      <c r="K25" s="305">
        <f t="shared" si="13"/>
        <v>0</v>
      </c>
      <c r="L25" s="403"/>
      <c r="M25" s="13"/>
      <c r="N25" s="3" t="str">
        <f t="shared" ref="N25" si="87">IF(F25&gt;0,1,"")</f>
        <v/>
      </c>
      <c r="O25" s="3" t="str">
        <f t="shared" ref="O25" si="88">IF(H25&gt;0,1,"")</f>
        <v/>
      </c>
      <c r="P25" s="3" t="s">
        <v>87</v>
      </c>
    </row>
    <row r="26" spans="1:16" s="3" customFormat="1" ht="23.25" customHeight="1">
      <c r="A26" s="310">
        <f t="shared" ref="A26" si="89">A27</f>
        <v>0</v>
      </c>
      <c r="B26" s="394"/>
      <c r="C26" s="395"/>
      <c r="D26" s="306">
        <f t="shared" ref="D26" si="90">D27</f>
        <v>0</v>
      </c>
      <c r="E26" s="311">
        <f t="shared" si="7"/>
        <v>0</v>
      </c>
      <c r="F26" s="307">
        <f t="shared" ref="F26" si="91">F27</f>
        <v>0</v>
      </c>
      <c r="G26" s="312">
        <f t="shared" si="9"/>
        <v>0</v>
      </c>
      <c r="H26" s="308">
        <f t="shared" ref="H26" si="92">H27</f>
        <v>0</v>
      </c>
      <c r="I26" s="313">
        <f t="shared" si="11"/>
        <v>0</v>
      </c>
      <c r="J26" s="308">
        <f t="shared" ref="J26" si="93">J27</f>
        <v>0</v>
      </c>
      <c r="K26" s="311">
        <f t="shared" si="13"/>
        <v>0</v>
      </c>
      <c r="L26" s="309">
        <f t="shared" ref="L26" si="94">L27</f>
        <v>0</v>
      </c>
      <c r="M26" s="13"/>
      <c r="N26" s="3" t="str">
        <f t="shared" ref="N26" si="95">IF(F26&gt;0,2,"")</f>
        <v/>
      </c>
      <c r="O26" s="3" t="str">
        <f t="shared" ref="O26" si="96">IF(H26&gt;0,2,"")</f>
        <v/>
      </c>
    </row>
    <row r="27" spans="1:16" s="3" customFormat="1" ht="23.25" customHeight="1">
      <c r="A27" s="397">
        <f>'様式１－２明細(p1)'!A27</f>
        <v>0</v>
      </c>
      <c r="B27" s="398"/>
      <c r="C27" s="399"/>
      <c r="D27" s="400"/>
      <c r="E27" s="305">
        <f t="shared" si="7"/>
        <v>0</v>
      </c>
      <c r="F27" s="252"/>
      <c r="G27" s="401">
        <f t="shared" si="9"/>
        <v>0</v>
      </c>
      <c r="H27" s="252"/>
      <c r="I27" s="402">
        <f t="shared" si="11"/>
        <v>0</v>
      </c>
      <c r="J27" s="252"/>
      <c r="K27" s="305">
        <f t="shared" si="13"/>
        <v>0</v>
      </c>
      <c r="L27" s="403"/>
      <c r="M27" s="13"/>
      <c r="N27" s="3" t="str">
        <f t="shared" ref="N27" si="97">IF(F27&gt;0,1,"")</f>
        <v/>
      </c>
      <c r="O27" s="3" t="str">
        <f t="shared" ref="O27" si="98">IF(H27&gt;0,1,"")</f>
        <v/>
      </c>
    </row>
    <row r="28" spans="1:16" s="3" customFormat="1" ht="23.25" customHeight="1">
      <c r="A28" s="310">
        <f t="shared" ref="A28" si="99">A29</f>
        <v>0</v>
      </c>
      <c r="B28" s="394"/>
      <c r="C28" s="395"/>
      <c r="D28" s="306">
        <f t="shared" ref="D28" si="100">D29</f>
        <v>0</v>
      </c>
      <c r="E28" s="311">
        <f t="shared" si="7"/>
        <v>0</v>
      </c>
      <c r="F28" s="307">
        <f t="shared" ref="F28" si="101">F29</f>
        <v>0</v>
      </c>
      <c r="G28" s="312">
        <f t="shared" si="9"/>
        <v>0</v>
      </c>
      <c r="H28" s="308">
        <f t="shared" ref="H28" si="102">H29</f>
        <v>0</v>
      </c>
      <c r="I28" s="313">
        <f t="shared" si="11"/>
        <v>0</v>
      </c>
      <c r="J28" s="308">
        <f t="shared" ref="J28" si="103">J29</f>
        <v>0</v>
      </c>
      <c r="K28" s="311">
        <f t="shared" si="13"/>
        <v>0</v>
      </c>
      <c r="L28" s="309">
        <f t="shared" ref="L28" si="104">L29</f>
        <v>0</v>
      </c>
      <c r="M28" s="13"/>
      <c r="N28" s="3" t="str">
        <f t="shared" ref="N28" si="105">IF(F28&gt;0,2,"")</f>
        <v/>
      </c>
      <c r="O28" s="3" t="str">
        <f t="shared" ref="O28" si="106">IF(H28&gt;0,2,"")</f>
        <v/>
      </c>
    </row>
    <row r="29" spans="1:16" s="3" customFormat="1" ht="23.25" customHeight="1">
      <c r="A29" s="397">
        <f>'様式１－２明細(p1)'!A29</f>
        <v>0</v>
      </c>
      <c r="B29" s="398"/>
      <c r="C29" s="399"/>
      <c r="D29" s="400"/>
      <c r="E29" s="305">
        <f t="shared" si="7"/>
        <v>0</v>
      </c>
      <c r="F29" s="252"/>
      <c r="G29" s="401">
        <f t="shared" si="9"/>
        <v>0</v>
      </c>
      <c r="H29" s="252"/>
      <c r="I29" s="402">
        <f t="shared" si="11"/>
        <v>0</v>
      </c>
      <c r="J29" s="252"/>
      <c r="K29" s="305">
        <f t="shared" si="13"/>
        <v>0</v>
      </c>
      <c r="L29" s="403"/>
      <c r="M29" s="13"/>
      <c r="N29" s="3" t="str">
        <f t="shared" ref="N29" si="107">IF(F29&gt;0,1,"")</f>
        <v/>
      </c>
      <c r="O29" s="3" t="str">
        <f t="shared" ref="O29" si="108">IF(H29&gt;0,1,"")</f>
        <v/>
      </c>
    </row>
    <row r="30" spans="1:16" s="3" customFormat="1" ht="23.25" customHeight="1">
      <c r="A30" s="310">
        <f t="shared" ref="A30" si="109">A31</f>
        <v>0</v>
      </c>
      <c r="B30" s="394"/>
      <c r="C30" s="395"/>
      <c r="D30" s="306">
        <f t="shared" ref="D30" si="110">D31</f>
        <v>0</v>
      </c>
      <c r="E30" s="311">
        <f t="shared" si="7"/>
        <v>0</v>
      </c>
      <c r="F30" s="307">
        <f t="shared" ref="F30" si="111">F31</f>
        <v>0</v>
      </c>
      <c r="G30" s="312">
        <f t="shared" si="9"/>
        <v>0</v>
      </c>
      <c r="H30" s="308">
        <f t="shared" ref="H30" si="112">H31</f>
        <v>0</v>
      </c>
      <c r="I30" s="313">
        <f t="shared" si="11"/>
        <v>0</v>
      </c>
      <c r="J30" s="308">
        <f t="shared" ref="J30" si="113">J31</f>
        <v>0</v>
      </c>
      <c r="K30" s="311">
        <f t="shared" si="13"/>
        <v>0</v>
      </c>
      <c r="L30" s="309">
        <f t="shared" ref="L30" si="114">L31</f>
        <v>0</v>
      </c>
      <c r="M30" s="13"/>
      <c r="N30" s="3" t="str">
        <f t="shared" ref="N30" si="115">IF(F30&gt;0,2,"")</f>
        <v/>
      </c>
      <c r="O30" s="3" t="str">
        <f t="shared" ref="O30" si="116">IF(H30&gt;0,2,"")</f>
        <v/>
      </c>
    </row>
    <row r="31" spans="1:16" s="3" customFormat="1" ht="23.25" customHeight="1">
      <c r="A31" s="397">
        <f>'様式１－２明細(p1)'!A31</f>
        <v>0</v>
      </c>
      <c r="B31" s="398"/>
      <c r="C31" s="399"/>
      <c r="D31" s="400"/>
      <c r="E31" s="305">
        <f t="shared" si="7"/>
        <v>0</v>
      </c>
      <c r="F31" s="252"/>
      <c r="G31" s="401">
        <f t="shared" si="9"/>
        <v>0</v>
      </c>
      <c r="H31" s="252"/>
      <c r="I31" s="402">
        <f t="shared" si="11"/>
        <v>0</v>
      </c>
      <c r="J31" s="252"/>
      <c r="K31" s="305">
        <f t="shared" si="13"/>
        <v>0</v>
      </c>
      <c r="L31" s="403"/>
      <c r="M31" s="13"/>
      <c r="N31" s="3" t="str">
        <f t="shared" ref="N31" si="117">IF(F31&gt;0,1,"")</f>
        <v/>
      </c>
      <c r="O31" s="3" t="str">
        <f t="shared" ref="O31" si="118">IF(H31&gt;0,1,"")</f>
        <v/>
      </c>
    </row>
    <row r="32" spans="1:16" s="3" customFormat="1" ht="23.25" customHeight="1">
      <c r="A32" s="310">
        <f t="shared" ref="A32" si="119">A33</f>
        <v>0</v>
      </c>
      <c r="B32" s="394"/>
      <c r="C32" s="395"/>
      <c r="D32" s="306">
        <f t="shared" ref="D32" si="120">D33</f>
        <v>0</v>
      </c>
      <c r="E32" s="311">
        <f t="shared" si="7"/>
        <v>0</v>
      </c>
      <c r="F32" s="307">
        <f t="shared" ref="F32" si="121">F33</f>
        <v>0</v>
      </c>
      <c r="G32" s="312">
        <f t="shared" si="9"/>
        <v>0</v>
      </c>
      <c r="H32" s="308">
        <f t="shared" ref="H32" si="122">H33</f>
        <v>0</v>
      </c>
      <c r="I32" s="313">
        <f t="shared" si="11"/>
        <v>0</v>
      </c>
      <c r="J32" s="308">
        <f t="shared" ref="J32" si="123">J33</f>
        <v>0</v>
      </c>
      <c r="K32" s="311">
        <f t="shared" si="13"/>
        <v>0</v>
      </c>
      <c r="L32" s="309">
        <f t="shared" ref="L32" si="124">L33</f>
        <v>0</v>
      </c>
      <c r="M32" s="13"/>
      <c r="N32" s="3" t="str">
        <f t="shared" ref="N32" si="125">IF(F32&gt;0,2,"")</f>
        <v/>
      </c>
      <c r="O32" s="3" t="str">
        <f t="shared" ref="O32" si="126">IF(H32&gt;0,2,"")</f>
        <v/>
      </c>
    </row>
    <row r="33" spans="1:15" s="3" customFormat="1" ht="23.25" customHeight="1">
      <c r="A33" s="397">
        <f>'様式１－２明細(p1)'!A33</f>
        <v>0</v>
      </c>
      <c r="B33" s="398"/>
      <c r="C33" s="399"/>
      <c r="D33" s="400"/>
      <c r="E33" s="305">
        <f t="shared" si="7"/>
        <v>0</v>
      </c>
      <c r="F33" s="252"/>
      <c r="G33" s="401">
        <f t="shared" si="9"/>
        <v>0</v>
      </c>
      <c r="H33" s="252"/>
      <c r="I33" s="402">
        <f t="shared" si="11"/>
        <v>0</v>
      </c>
      <c r="J33" s="252"/>
      <c r="K33" s="305">
        <f t="shared" si="13"/>
        <v>0</v>
      </c>
      <c r="L33" s="403"/>
      <c r="M33" s="13"/>
      <c r="N33" s="3" t="str">
        <f t="shared" ref="N33" si="127">IF(F33&gt;0,1,"")</f>
        <v/>
      </c>
      <c r="O33" s="3" t="str">
        <f t="shared" ref="O33" si="128">IF(H33&gt;0,1,"")</f>
        <v/>
      </c>
    </row>
    <row r="34" spans="1:15" s="3" customFormat="1" ht="23.25" customHeight="1">
      <c r="A34" s="310">
        <f t="shared" ref="A34" si="129">A35</f>
        <v>0</v>
      </c>
      <c r="B34" s="394"/>
      <c r="C34" s="395"/>
      <c r="D34" s="306">
        <f t="shared" ref="D34" si="130">D35</f>
        <v>0</v>
      </c>
      <c r="E34" s="311">
        <f t="shared" si="7"/>
        <v>0</v>
      </c>
      <c r="F34" s="307">
        <f t="shared" ref="F34" si="131">F35</f>
        <v>0</v>
      </c>
      <c r="G34" s="312">
        <f t="shared" si="9"/>
        <v>0</v>
      </c>
      <c r="H34" s="308">
        <f t="shared" ref="H34" si="132">H35</f>
        <v>0</v>
      </c>
      <c r="I34" s="313">
        <f t="shared" si="11"/>
        <v>0</v>
      </c>
      <c r="J34" s="308">
        <f t="shared" ref="J34" si="133">J35</f>
        <v>0</v>
      </c>
      <c r="K34" s="311">
        <f t="shared" si="13"/>
        <v>0</v>
      </c>
      <c r="L34" s="309">
        <f t="shared" ref="L34" si="134">L35</f>
        <v>0</v>
      </c>
      <c r="M34" s="13"/>
      <c r="N34" s="3" t="str">
        <f t="shared" ref="N34" si="135">IF(F34&gt;0,2,"")</f>
        <v/>
      </c>
      <c r="O34" s="3" t="str">
        <f t="shared" ref="O34" si="136">IF(H34&gt;0,2,"")</f>
        <v/>
      </c>
    </row>
    <row r="35" spans="1:15" s="3" customFormat="1" ht="23.25" customHeight="1">
      <c r="A35" s="397">
        <f>'様式１－２明細(p1)'!A35</f>
        <v>0</v>
      </c>
      <c r="B35" s="398"/>
      <c r="C35" s="399"/>
      <c r="D35" s="400"/>
      <c r="E35" s="305">
        <f t="shared" si="7"/>
        <v>0</v>
      </c>
      <c r="F35" s="252"/>
      <c r="G35" s="401">
        <f t="shared" si="9"/>
        <v>0</v>
      </c>
      <c r="H35" s="252"/>
      <c r="I35" s="402">
        <f t="shared" si="11"/>
        <v>0</v>
      </c>
      <c r="J35" s="252"/>
      <c r="K35" s="305">
        <f t="shared" si="13"/>
        <v>0</v>
      </c>
      <c r="L35" s="403"/>
      <c r="M35" s="13"/>
      <c r="N35" s="3" t="str">
        <f t="shared" ref="N35" si="137">IF(F35&gt;0,1,"")</f>
        <v/>
      </c>
      <c r="O35" s="3" t="str">
        <f t="shared" ref="O35" si="138">IF(H35&gt;0,1,"")</f>
        <v/>
      </c>
    </row>
    <row r="36" spans="1:15" s="3" customFormat="1" ht="23.25" customHeight="1">
      <c r="A36" s="310">
        <f t="shared" ref="A36" si="139">A37</f>
        <v>0</v>
      </c>
      <c r="B36" s="394"/>
      <c r="C36" s="395"/>
      <c r="D36" s="306">
        <f t="shared" ref="D36" si="140">D37</f>
        <v>0</v>
      </c>
      <c r="E36" s="311">
        <f t="shared" si="7"/>
        <v>0</v>
      </c>
      <c r="F36" s="307">
        <f t="shared" ref="F36" si="141">F37</f>
        <v>0</v>
      </c>
      <c r="G36" s="312">
        <f t="shared" si="9"/>
        <v>0</v>
      </c>
      <c r="H36" s="308">
        <f t="shared" ref="H36" si="142">H37</f>
        <v>0</v>
      </c>
      <c r="I36" s="313">
        <f t="shared" si="11"/>
        <v>0</v>
      </c>
      <c r="J36" s="308">
        <f t="shared" ref="J36" si="143">J37</f>
        <v>0</v>
      </c>
      <c r="K36" s="311">
        <f t="shared" si="13"/>
        <v>0</v>
      </c>
      <c r="L36" s="309">
        <f t="shared" ref="L36" si="144">L37</f>
        <v>0</v>
      </c>
      <c r="M36" s="13"/>
      <c r="N36" s="3" t="str">
        <f t="shared" ref="N36" si="145">IF(F36&gt;0,2,"")</f>
        <v/>
      </c>
      <c r="O36" s="3" t="str">
        <f t="shared" ref="O36" si="146">IF(H36&gt;0,2,"")</f>
        <v/>
      </c>
    </row>
    <row r="37" spans="1:15" s="3" customFormat="1" ht="23.25" customHeight="1">
      <c r="A37" s="397">
        <f>'様式１－２明細(p1)'!A37</f>
        <v>0</v>
      </c>
      <c r="B37" s="398"/>
      <c r="C37" s="399"/>
      <c r="D37" s="400"/>
      <c r="E37" s="305">
        <f t="shared" si="7"/>
        <v>0</v>
      </c>
      <c r="F37" s="252"/>
      <c r="G37" s="401">
        <f t="shared" si="9"/>
        <v>0</v>
      </c>
      <c r="H37" s="252"/>
      <c r="I37" s="402">
        <f t="shared" si="11"/>
        <v>0</v>
      </c>
      <c r="J37" s="252"/>
      <c r="K37" s="305">
        <f t="shared" si="13"/>
        <v>0</v>
      </c>
      <c r="L37" s="403"/>
      <c r="M37" s="13"/>
      <c r="N37" s="3" t="str">
        <f t="shared" ref="N37" si="147">IF(F37&gt;0,1,"")</f>
        <v/>
      </c>
      <c r="O37" s="3" t="str">
        <f t="shared" ref="O37" si="148">IF(H37&gt;0,1,"")</f>
        <v/>
      </c>
    </row>
    <row r="38" spans="1:15" s="3" customFormat="1" ht="23.25" customHeight="1">
      <c r="A38" s="310">
        <f t="shared" ref="A38" si="149">A39</f>
        <v>0</v>
      </c>
      <c r="B38" s="394"/>
      <c r="C38" s="395"/>
      <c r="D38" s="306">
        <f t="shared" ref="D38" si="150">D39</f>
        <v>0</v>
      </c>
      <c r="E38" s="311">
        <f t="shared" si="7"/>
        <v>0</v>
      </c>
      <c r="F38" s="307">
        <f t="shared" ref="F38" si="151">F39</f>
        <v>0</v>
      </c>
      <c r="G38" s="312">
        <f t="shared" si="9"/>
        <v>0</v>
      </c>
      <c r="H38" s="308">
        <f t="shared" ref="H38" si="152">H39</f>
        <v>0</v>
      </c>
      <c r="I38" s="313">
        <f t="shared" si="11"/>
        <v>0</v>
      </c>
      <c r="J38" s="308">
        <f t="shared" ref="J38" si="153">J39</f>
        <v>0</v>
      </c>
      <c r="K38" s="311">
        <f t="shared" si="13"/>
        <v>0</v>
      </c>
      <c r="L38" s="309">
        <f t="shared" ref="L38" si="154">L39</f>
        <v>0</v>
      </c>
      <c r="M38" s="13"/>
      <c r="N38" s="3" t="str">
        <f t="shared" ref="N38" si="155">IF(F38&gt;0,2,"")</f>
        <v/>
      </c>
      <c r="O38" s="3" t="str">
        <f t="shared" ref="O38" si="156">IF(H38&gt;0,2,"")</f>
        <v/>
      </c>
    </row>
    <row r="39" spans="1:15" s="3" customFormat="1" ht="23.25" customHeight="1">
      <c r="A39" s="397">
        <f>'様式１－２明細(p1)'!A39</f>
        <v>0</v>
      </c>
      <c r="B39" s="398"/>
      <c r="C39" s="399"/>
      <c r="D39" s="400"/>
      <c r="E39" s="305">
        <f t="shared" si="7"/>
        <v>0</v>
      </c>
      <c r="F39" s="252"/>
      <c r="G39" s="401">
        <f t="shared" si="9"/>
        <v>0</v>
      </c>
      <c r="H39" s="252"/>
      <c r="I39" s="402">
        <f t="shared" si="11"/>
        <v>0</v>
      </c>
      <c r="J39" s="252"/>
      <c r="K39" s="305">
        <f t="shared" si="13"/>
        <v>0</v>
      </c>
      <c r="L39" s="403"/>
      <c r="M39" s="13"/>
      <c r="N39" s="3" t="str">
        <f t="shared" ref="N39" si="157">IF(F39&gt;0,1,"")</f>
        <v/>
      </c>
      <c r="O39" s="3" t="str">
        <f t="shared" ref="O39" si="158">IF(H39&gt;0,1,"")</f>
        <v/>
      </c>
    </row>
    <row r="40" spans="1:15" s="3" customFormat="1" ht="23.25" customHeight="1">
      <c r="A40" s="310">
        <f t="shared" ref="A40" si="159">A41</f>
        <v>0</v>
      </c>
      <c r="B40" s="394"/>
      <c r="C40" s="395"/>
      <c r="D40" s="306">
        <f t="shared" ref="D40" si="160">D41</f>
        <v>0</v>
      </c>
      <c r="E40" s="311">
        <f t="shared" si="7"/>
        <v>0</v>
      </c>
      <c r="F40" s="307">
        <f t="shared" ref="F40" si="161">F41</f>
        <v>0</v>
      </c>
      <c r="G40" s="312">
        <f t="shared" si="9"/>
        <v>0</v>
      </c>
      <c r="H40" s="308">
        <f t="shared" ref="H40" si="162">H41</f>
        <v>0</v>
      </c>
      <c r="I40" s="313">
        <f t="shared" si="11"/>
        <v>0</v>
      </c>
      <c r="J40" s="308">
        <f t="shared" ref="J40" si="163">J41</f>
        <v>0</v>
      </c>
      <c r="K40" s="311">
        <f t="shared" si="13"/>
        <v>0</v>
      </c>
      <c r="L40" s="309">
        <f t="shared" ref="L40" si="164">L41</f>
        <v>0</v>
      </c>
      <c r="M40" s="13"/>
      <c r="N40" s="3" t="str">
        <f t="shared" ref="N40" si="165">IF(F40&gt;0,2,"")</f>
        <v/>
      </c>
      <c r="O40" s="3" t="str">
        <f t="shared" ref="O40" si="166">IF(H40&gt;0,2,"")</f>
        <v/>
      </c>
    </row>
    <row r="41" spans="1:15" s="3" customFormat="1" ht="23.25" customHeight="1">
      <c r="A41" s="397">
        <f>'様式１－２明細(p1)'!A41</f>
        <v>0</v>
      </c>
      <c r="B41" s="398"/>
      <c r="C41" s="399"/>
      <c r="D41" s="400"/>
      <c r="E41" s="305">
        <f t="shared" si="7"/>
        <v>0</v>
      </c>
      <c r="F41" s="252"/>
      <c r="G41" s="401">
        <f t="shared" si="9"/>
        <v>0</v>
      </c>
      <c r="H41" s="252"/>
      <c r="I41" s="402">
        <f t="shared" si="11"/>
        <v>0</v>
      </c>
      <c r="J41" s="252"/>
      <c r="K41" s="305">
        <f t="shared" si="13"/>
        <v>0</v>
      </c>
      <c r="L41" s="403"/>
      <c r="M41" s="13"/>
      <c r="N41" s="3" t="str">
        <f t="shared" ref="N41" si="167">IF(F41&gt;0,1,"")</f>
        <v/>
      </c>
      <c r="O41" s="3" t="str">
        <f t="shared" ref="O41" si="168">IF(H41&gt;0,1,"")</f>
        <v/>
      </c>
    </row>
    <row r="42" spans="1:15" s="3" customFormat="1" ht="23.25" customHeight="1">
      <c r="A42" s="310">
        <f t="shared" ref="A42" si="169">A43</f>
        <v>0</v>
      </c>
      <c r="B42" s="394"/>
      <c r="C42" s="395"/>
      <c r="D42" s="306">
        <f t="shared" ref="D42" si="170">D43</f>
        <v>0</v>
      </c>
      <c r="E42" s="311">
        <f t="shared" si="7"/>
        <v>0</v>
      </c>
      <c r="F42" s="307">
        <f t="shared" ref="F42" si="171">F43</f>
        <v>0</v>
      </c>
      <c r="G42" s="312">
        <f t="shared" si="9"/>
        <v>0</v>
      </c>
      <c r="H42" s="308">
        <f t="shared" ref="H42" si="172">H43</f>
        <v>0</v>
      </c>
      <c r="I42" s="313">
        <f t="shared" si="11"/>
        <v>0</v>
      </c>
      <c r="J42" s="308">
        <f t="shared" ref="J42" si="173">J43</f>
        <v>0</v>
      </c>
      <c r="K42" s="311">
        <f t="shared" si="13"/>
        <v>0</v>
      </c>
      <c r="L42" s="309">
        <f t="shared" ref="L42" si="174">L43</f>
        <v>0</v>
      </c>
      <c r="M42" s="13"/>
      <c r="N42" s="3" t="str">
        <f t="shared" ref="N42" si="175">IF(F42&gt;0,2,"")</f>
        <v/>
      </c>
      <c r="O42" s="3" t="str">
        <f t="shared" ref="O42" si="176">IF(H42&gt;0,2,"")</f>
        <v/>
      </c>
    </row>
    <row r="43" spans="1:15" s="3" customFormat="1" ht="23.25" customHeight="1">
      <c r="A43" s="397">
        <f>'様式１－２明細(p1)'!A43</f>
        <v>0</v>
      </c>
      <c r="B43" s="398"/>
      <c r="C43" s="399"/>
      <c r="D43" s="400"/>
      <c r="E43" s="305">
        <f t="shared" si="7"/>
        <v>0</v>
      </c>
      <c r="F43" s="252"/>
      <c r="G43" s="401">
        <f t="shared" si="9"/>
        <v>0</v>
      </c>
      <c r="H43" s="252"/>
      <c r="I43" s="402">
        <f t="shared" si="11"/>
        <v>0</v>
      </c>
      <c r="J43" s="252"/>
      <c r="K43" s="305">
        <f t="shared" si="13"/>
        <v>0</v>
      </c>
      <c r="L43" s="403"/>
      <c r="M43" s="13"/>
      <c r="N43" s="3" t="str">
        <f t="shared" ref="N43" si="177">IF(F43&gt;0,1,"")</f>
        <v/>
      </c>
      <c r="O43" s="3" t="str">
        <f t="shared" ref="O43" si="178">IF(H43&gt;0,1,"")</f>
        <v/>
      </c>
    </row>
    <row r="44" spans="1:15" s="3" customFormat="1" ht="23.25" customHeight="1">
      <c r="A44" s="310">
        <f t="shared" ref="A44" si="179">A45</f>
        <v>0</v>
      </c>
      <c r="B44" s="394"/>
      <c r="C44" s="395"/>
      <c r="D44" s="306">
        <f t="shared" ref="D44" si="180">D45</f>
        <v>0</v>
      </c>
      <c r="E44" s="311">
        <f t="shared" si="7"/>
        <v>0</v>
      </c>
      <c r="F44" s="307">
        <f t="shared" ref="F44" si="181">F45</f>
        <v>0</v>
      </c>
      <c r="G44" s="312">
        <f t="shared" si="9"/>
        <v>0</v>
      </c>
      <c r="H44" s="308">
        <f t="shared" ref="H44" si="182">H45</f>
        <v>0</v>
      </c>
      <c r="I44" s="313">
        <f t="shared" si="11"/>
        <v>0</v>
      </c>
      <c r="J44" s="308">
        <f t="shared" ref="J44" si="183">J45</f>
        <v>0</v>
      </c>
      <c r="K44" s="311">
        <f t="shared" si="13"/>
        <v>0</v>
      </c>
      <c r="L44" s="309">
        <f t="shared" ref="L44" si="184">L45</f>
        <v>0</v>
      </c>
      <c r="M44" s="13"/>
      <c r="N44" s="3" t="str">
        <f t="shared" ref="N44" si="185">IF(F44&gt;0,2,"")</f>
        <v/>
      </c>
      <c r="O44" s="3" t="str">
        <f t="shared" ref="O44" si="186">IF(H44&gt;0,2,"")</f>
        <v/>
      </c>
    </row>
    <row r="45" spans="1:15" s="3" customFormat="1" ht="23.25" customHeight="1">
      <c r="A45" s="397">
        <f>'様式１－２明細(p1)'!A45</f>
        <v>0</v>
      </c>
      <c r="B45" s="398"/>
      <c r="C45" s="399"/>
      <c r="D45" s="400"/>
      <c r="E45" s="305">
        <f t="shared" si="7"/>
        <v>0</v>
      </c>
      <c r="F45" s="252"/>
      <c r="G45" s="401">
        <f t="shared" si="9"/>
        <v>0</v>
      </c>
      <c r="H45" s="252"/>
      <c r="I45" s="402">
        <f t="shared" si="11"/>
        <v>0</v>
      </c>
      <c r="J45" s="252"/>
      <c r="K45" s="305">
        <f t="shared" si="13"/>
        <v>0</v>
      </c>
      <c r="L45" s="403"/>
      <c r="M45" s="13"/>
      <c r="N45" s="3" t="str">
        <f t="shared" ref="N45" si="187">IF(F45&gt;0,1,"")</f>
        <v/>
      </c>
      <c r="O45" s="3" t="str">
        <f t="shared" ref="O45" si="188">IF(H45&gt;0,1,"")</f>
        <v/>
      </c>
    </row>
    <row r="46" spans="1:15" s="3" customFormat="1" ht="23.25" customHeight="1">
      <c r="A46" s="310">
        <f t="shared" ref="A46" si="189">A47</f>
        <v>0</v>
      </c>
      <c r="B46" s="394"/>
      <c r="C46" s="395"/>
      <c r="D46" s="306">
        <f t="shared" ref="D46" si="190">D47</f>
        <v>0</v>
      </c>
      <c r="E46" s="311">
        <f t="shared" si="7"/>
        <v>0</v>
      </c>
      <c r="F46" s="307">
        <f t="shared" ref="F46" si="191">F47</f>
        <v>0</v>
      </c>
      <c r="G46" s="312">
        <f t="shared" si="9"/>
        <v>0</v>
      </c>
      <c r="H46" s="308">
        <f t="shared" ref="H46" si="192">H47</f>
        <v>0</v>
      </c>
      <c r="I46" s="313">
        <f t="shared" si="11"/>
        <v>0</v>
      </c>
      <c r="J46" s="308">
        <f t="shared" ref="J46" si="193">J47</f>
        <v>0</v>
      </c>
      <c r="K46" s="311">
        <f t="shared" si="13"/>
        <v>0</v>
      </c>
      <c r="L46" s="309">
        <f t="shared" ref="L46" si="194">L47</f>
        <v>0</v>
      </c>
      <c r="M46" s="13"/>
      <c r="N46" s="3" t="str">
        <f t="shared" ref="N46" si="195">IF(F46&gt;0,2,"")</f>
        <v/>
      </c>
      <c r="O46" s="3" t="str">
        <f t="shared" ref="O46" si="196">IF(H46&gt;0,2,"")</f>
        <v/>
      </c>
    </row>
    <row r="47" spans="1:15" s="3" customFormat="1" ht="23.25" customHeight="1">
      <c r="A47" s="397">
        <f>'様式１－２明細(p1)'!A47</f>
        <v>0</v>
      </c>
      <c r="B47" s="398"/>
      <c r="C47" s="399"/>
      <c r="D47" s="400"/>
      <c r="E47" s="305">
        <f t="shared" si="7"/>
        <v>0</v>
      </c>
      <c r="F47" s="252"/>
      <c r="G47" s="401">
        <f t="shared" si="9"/>
        <v>0</v>
      </c>
      <c r="H47" s="252"/>
      <c r="I47" s="402">
        <f t="shared" si="11"/>
        <v>0</v>
      </c>
      <c r="J47" s="252"/>
      <c r="K47" s="305">
        <f t="shared" si="13"/>
        <v>0</v>
      </c>
      <c r="L47" s="403"/>
      <c r="M47" s="13"/>
      <c r="N47" s="3" t="str">
        <f t="shared" ref="N47" si="197">IF(F47&gt;0,1,"")</f>
        <v/>
      </c>
      <c r="O47" s="3" t="str">
        <f t="shared" ref="O47" si="198">IF(H47&gt;0,1,"")</f>
        <v/>
      </c>
    </row>
    <row r="48" spans="1:15" s="3" customFormat="1" ht="23.25" customHeight="1">
      <c r="A48" s="310">
        <f t="shared" ref="A48" si="199">A49</f>
        <v>0</v>
      </c>
      <c r="B48" s="394"/>
      <c r="C48" s="395"/>
      <c r="D48" s="306">
        <f t="shared" ref="D48" si="200">D49</f>
        <v>0</v>
      </c>
      <c r="E48" s="311">
        <f t="shared" si="7"/>
        <v>0</v>
      </c>
      <c r="F48" s="307">
        <f t="shared" ref="F48" si="201">F49</f>
        <v>0</v>
      </c>
      <c r="G48" s="312">
        <f t="shared" si="9"/>
        <v>0</v>
      </c>
      <c r="H48" s="308">
        <f t="shared" ref="H48" si="202">H49</f>
        <v>0</v>
      </c>
      <c r="I48" s="313">
        <f t="shared" si="11"/>
        <v>0</v>
      </c>
      <c r="J48" s="308">
        <f t="shared" ref="J48" si="203">J49</f>
        <v>0</v>
      </c>
      <c r="K48" s="311">
        <f t="shared" si="13"/>
        <v>0</v>
      </c>
      <c r="L48" s="309">
        <f t="shared" ref="L48" si="204">L49</f>
        <v>0</v>
      </c>
      <c r="M48" s="13"/>
      <c r="N48" s="3" t="str">
        <f t="shared" ref="N48" si="205">IF(F48&gt;0,2,"")</f>
        <v/>
      </c>
      <c r="O48" s="3" t="str">
        <f t="shared" ref="O48" si="206">IF(H48&gt;0,2,"")</f>
        <v/>
      </c>
    </row>
    <row r="49" spans="1:17" s="3" customFormat="1" ht="23.25" customHeight="1">
      <c r="A49" s="397">
        <f>'様式１－２明細(p1)'!A49</f>
        <v>0</v>
      </c>
      <c r="B49" s="398"/>
      <c r="C49" s="399"/>
      <c r="D49" s="400"/>
      <c r="E49" s="305">
        <f t="shared" si="7"/>
        <v>0</v>
      </c>
      <c r="F49" s="252"/>
      <c r="G49" s="401">
        <f t="shared" si="9"/>
        <v>0</v>
      </c>
      <c r="H49" s="252"/>
      <c r="I49" s="402">
        <f t="shared" si="11"/>
        <v>0</v>
      </c>
      <c r="J49" s="252"/>
      <c r="K49" s="305">
        <f t="shared" si="13"/>
        <v>0</v>
      </c>
      <c r="L49" s="403"/>
      <c r="M49" s="13"/>
      <c r="N49" s="3" t="str">
        <f t="shared" ref="N49" si="207">IF(F49&gt;0,1,"")</f>
        <v/>
      </c>
      <c r="O49" s="3" t="str">
        <f t="shared" ref="O49" si="208">IF(H49&gt;0,1,"")</f>
        <v/>
      </c>
    </row>
    <row r="50" spans="1:17" s="3" customFormat="1" ht="23.25" customHeight="1">
      <c r="A50" s="310">
        <f t="shared" ref="A50" si="209">A51</f>
        <v>0</v>
      </c>
      <c r="B50" s="394"/>
      <c r="C50" s="395"/>
      <c r="D50" s="306">
        <f t="shared" ref="D50" si="210">D51</f>
        <v>0</v>
      </c>
      <c r="E50" s="311">
        <f t="shared" si="7"/>
        <v>0</v>
      </c>
      <c r="F50" s="307">
        <f t="shared" ref="F50" si="211">F51</f>
        <v>0</v>
      </c>
      <c r="G50" s="312">
        <f t="shared" si="9"/>
        <v>0</v>
      </c>
      <c r="H50" s="308">
        <f t="shared" ref="H50" si="212">H51</f>
        <v>0</v>
      </c>
      <c r="I50" s="313">
        <f t="shared" si="11"/>
        <v>0</v>
      </c>
      <c r="J50" s="308">
        <f t="shared" ref="J50" si="213">J51</f>
        <v>0</v>
      </c>
      <c r="K50" s="311">
        <f t="shared" si="13"/>
        <v>0</v>
      </c>
      <c r="L50" s="309">
        <f t="shared" ref="L50" si="214">L51</f>
        <v>0</v>
      </c>
      <c r="M50" s="13"/>
      <c r="N50" s="3" t="str">
        <f t="shared" ref="N50" si="215">IF(F50&gt;0,2,"")</f>
        <v/>
      </c>
      <c r="O50" s="3" t="str">
        <f t="shared" ref="O50" si="216">IF(H50&gt;0,2,"")</f>
        <v/>
      </c>
    </row>
    <row r="51" spans="1:17" s="3" customFormat="1" ht="23.25" customHeight="1">
      <c r="A51" s="397">
        <f>'様式１－２明細(p1)'!A51</f>
        <v>0</v>
      </c>
      <c r="B51" s="398"/>
      <c r="C51" s="399"/>
      <c r="D51" s="400"/>
      <c r="E51" s="305">
        <f t="shared" si="7"/>
        <v>0</v>
      </c>
      <c r="F51" s="252"/>
      <c r="G51" s="401">
        <f t="shared" si="9"/>
        <v>0</v>
      </c>
      <c r="H51" s="252"/>
      <c r="I51" s="402">
        <f t="shared" si="11"/>
        <v>0</v>
      </c>
      <c r="J51" s="252"/>
      <c r="K51" s="305">
        <f t="shared" si="13"/>
        <v>0</v>
      </c>
      <c r="L51" s="403"/>
      <c r="M51" s="13"/>
      <c r="N51" s="3" t="str">
        <f t="shared" ref="N51" si="217">IF(F51&gt;0,1,"")</f>
        <v/>
      </c>
      <c r="O51" s="3" t="str">
        <f t="shared" ref="O51" si="218">IF(H51&gt;0,1,"")</f>
        <v/>
      </c>
    </row>
    <row r="52" spans="1:17" s="3" customFormat="1" ht="23.25" customHeight="1">
      <c r="A52" s="310">
        <f t="shared" ref="A52" si="219">A53</f>
        <v>0</v>
      </c>
      <c r="B52" s="394"/>
      <c r="C52" s="395"/>
      <c r="D52" s="306">
        <f t="shared" ref="D52" si="220">D53</f>
        <v>0</v>
      </c>
      <c r="E52" s="311">
        <f t="shared" si="7"/>
        <v>0</v>
      </c>
      <c r="F52" s="307">
        <f t="shared" ref="F52" si="221">F53</f>
        <v>0</v>
      </c>
      <c r="G52" s="312">
        <f t="shared" si="9"/>
        <v>0</v>
      </c>
      <c r="H52" s="308">
        <f t="shared" ref="H52" si="222">H53</f>
        <v>0</v>
      </c>
      <c r="I52" s="313">
        <f t="shared" si="11"/>
        <v>0</v>
      </c>
      <c r="J52" s="308">
        <f t="shared" ref="J52" si="223">J53</f>
        <v>0</v>
      </c>
      <c r="K52" s="311">
        <f t="shared" si="13"/>
        <v>0</v>
      </c>
      <c r="L52" s="309">
        <f t="shared" ref="L52" si="224">L53</f>
        <v>0</v>
      </c>
      <c r="M52" s="13"/>
      <c r="N52" s="3" t="str">
        <f t="shared" ref="N52" si="225">IF(F52&gt;0,2,"")</f>
        <v/>
      </c>
      <c r="O52" s="3" t="str">
        <f t="shared" ref="O52" si="226">IF(H52&gt;0,2,"")</f>
        <v/>
      </c>
    </row>
    <row r="53" spans="1:17" s="3" customFormat="1" ht="23.25" customHeight="1">
      <c r="A53" s="397">
        <f>'様式１－２明細(p1)'!A53</f>
        <v>0</v>
      </c>
      <c r="B53" s="398"/>
      <c r="C53" s="399"/>
      <c r="D53" s="400"/>
      <c r="E53" s="305">
        <f t="shared" si="7"/>
        <v>0</v>
      </c>
      <c r="F53" s="252"/>
      <c r="G53" s="401">
        <f t="shared" si="9"/>
        <v>0</v>
      </c>
      <c r="H53" s="252"/>
      <c r="I53" s="402">
        <f t="shared" si="11"/>
        <v>0</v>
      </c>
      <c r="J53" s="252"/>
      <c r="K53" s="305">
        <f t="shared" si="13"/>
        <v>0</v>
      </c>
      <c r="L53" s="403"/>
      <c r="M53" s="13"/>
      <c r="N53" s="3" t="str">
        <f t="shared" ref="N53" si="227">IF(F53&gt;0,1,"")</f>
        <v/>
      </c>
      <c r="O53" s="3" t="str">
        <f t="shared" ref="O53" si="228">IF(H53&gt;0,1,"")</f>
        <v/>
      </c>
    </row>
    <row r="54" spans="1:17" s="3" customFormat="1" ht="23.25" customHeight="1">
      <c r="A54" s="310">
        <f t="shared" ref="A54" si="229">A55</f>
        <v>0</v>
      </c>
      <c r="B54" s="394"/>
      <c r="C54" s="395"/>
      <c r="D54" s="306">
        <f t="shared" ref="D54" si="230">D55</f>
        <v>0</v>
      </c>
      <c r="E54" s="311">
        <f t="shared" si="7"/>
        <v>0</v>
      </c>
      <c r="F54" s="307">
        <f t="shared" ref="F54" si="231">F55</f>
        <v>0</v>
      </c>
      <c r="G54" s="312">
        <f t="shared" si="9"/>
        <v>0</v>
      </c>
      <c r="H54" s="308">
        <f t="shared" ref="H54" si="232">H55</f>
        <v>0</v>
      </c>
      <c r="I54" s="313">
        <f t="shared" si="11"/>
        <v>0</v>
      </c>
      <c r="J54" s="308">
        <f t="shared" ref="J54" si="233">J55</f>
        <v>0</v>
      </c>
      <c r="K54" s="311">
        <f t="shared" si="13"/>
        <v>0</v>
      </c>
      <c r="L54" s="309">
        <f t="shared" ref="L54" si="234">L55</f>
        <v>0</v>
      </c>
      <c r="M54" s="13"/>
      <c r="N54" s="3" t="str">
        <f t="shared" ref="N54" si="235">IF(F54&gt;0,2,"")</f>
        <v/>
      </c>
      <c r="O54" s="3" t="str">
        <f t="shared" ref="O54" si="236">IF(H54&gt;0,2,"")</f>
        <v/>
      </c>
    </row>
    <row r="55" spans="1:17" s="3" customFormat="1" ht="23.25" customHeight="1">
      <c r="A55" s="397">
        <f>'様式１－２明細(p1)'!A55</f>
        <v>0</v>
      </c>
      <c r="B55" s="398"/>
      <c r="C55" s="399"/>
      <c r="D55" s="400"/>
      <c r="E55" s="305">
        <f t="shared" si="7"/>
        <v>0</v>
      </c>
      <c r="F55" s="252"/>
      <c r="G55" s="401">
        <f t="shared" si="9"/>
        <v>0</v>
      </c>
      <c r="H55" s="252"/>
      <c r="I55" s="402">
        <f t="shared" si="11"/>
        <v>0</v>
      </c>
      <c r="J55" s="252"/>
      <c r="K55" s="305">
        <f t="shared" si="13"/>
        <v>0</v>
      </c>
      <c r="L55" s="403"/>
      <c r="M55" s="13"/>
      <c r="N55" s="3" t="str">
        <f t="shared" ref="N55" si="237">IF(F55&gt;0,1,"")</f>
        <v/>
      </c>
      <c r="O55" s="3" t="str">
        <f t="shared" ref="O55" si="238">IF(H55&gt;0,1,"")</f>
        <v/>
      </c>
    </row>
    <row r="56" spans="1:17" s="3" customFormat="1" ht="23.25" customHeight="1">
      <c r="A56" s="310">
        <f t="shared" ref="A56" si="239">A57</f>
        <v>0</v>
      </c>
      <c r="B56" s="394"/>
      <c r="C56" s="395"/>
      <c r="D56" s="306">
        <f t="shared" ref="D56" si="240">D57</f>
        <v>0</v>
      </c>
      <c r="E56" s="311">
        <f t="shared" si="7"/>
        <v>0</v>
      </c>
      <c r="F56" s="307">
        <f t="shared" ref="F56" si="241">F57</f>
        <v>0</v>
      </c>
      <c r="G56" s="312">
        <f t="shared" si="9"/>
        <v>0</v>
      </c>
      <c r="H56" s="308">
        <f t="shared" ref="H56" si="242">H57</f>
        <v>0</v>
      </c>
      <c r="I56" s="313">
        <f t="shared" si="11"/>
        <v>0</v>
      </c>
      <c r="J56" s="308">
        <f t="shared" ref="J56" si="243">J57</f>
        <v>0</v>
      </c>
      <c r="K56" s="311">
        <f t="shared" si="13"/>
        <v>0</v>
      </c>
      <c r="L56" s="309">
        <f t="shared" ref="L56" si="244">L57</f>
        <v>0</v>
      </c>
      <c r="M56" s="13"/>
      <c r="N56" s="3" t="str">
        <f t="shared" ref="N56" si="245">IF(F56&gt;0,2,"")</f>
        <v/>
      </c>
      <c r="O56" s="3" t="str">
        <f t="shared" ref="O56" si="246">IF(H56&gt;0,2,"")</f>
        <v/>
      </c>
    </row>
    <row r="57" spans="1:17" s="3" customFormat="1" ht="23.25" customHeight="1">
      <c r="A57" s="397">
        <f>'様式１－２明細(p1)'!A57</f>
        <v>0</v>
      </c>
      <c r="B57" s="398"/>
      <c r="C57" s="399"/>
      <c r="D57" s="400"/>
      <c r="E57" s="305">
        <f t="shared" si="7"/>
        <v>0</v>
      </c>
      <c r="F57" s="252"/>
      <c r="G57" s="401">
        <f t="shared" si="9"/>
        <v>0</v>
      </c>
      <c r="H57" s="252"/>
      <c r="I57" s="402">
        <f t="shared" si="11"/>
        <v>0</v>
      </c>
      <c r="J57" s="252"/>
      <c r="K57" s="305">
        <f t="shared" si="13"/>
        <v>0</v>
      </c>
      <c r="L57" s="403"/>
      <c r="M57" s="13"/>
      <c r="N57" s="3" t="str">
        <f t="shared" ref="N57" si="247">IF(F57&gt;0,1,"")</f>
        <v/>
      </c>
      <c r="O57" s="3" t="str">
        <f t="shared" ref="O57" si="248">IF(H57&gt;0,1,"")</f>
        <v/>
      </c>
    </row>
    <row r="58" spans="1:17" s="3" customFormat="1" ht="23.25" customHeight="1">
      <c r="A58" s="310">
        <f t="shared" ref="A58" si="249">A59</f>
        <v>0</v>
      </c>
      <c r="B58" s="394"/>
      <c r="C58" s="395"/>
      <c r="D58" s="306">
        <f t="shared" ref="D58" si="250">D59</f>
        <v>0</v>
      </c>
      <c r="E58" s="311">
        <f t="shared" si="7"/>
        <v>0</v>
      </c>
      <c r="F58" s="307">
        <f t="shared" ref="F58" si="251">F59</f>
        <v>0</v>
      </c>
      <c r="G58" s="312">
        <f t="shared" si="9"/>
        <v>0</v>
      </c>
      <c r="H58" s="308">
        <f t="shared" ref="H58" si="252">H59</f>
        <v>0</v>
      </c>
      <c r="I58" s="313">
        <f t="shared" si="11"/>
        <v>0</v>
      </c>
      <c r="J58" s="308">
        <f t="shared" ref="J58" si="253">J59</f>
        <v>0</v>
      </c>
      <c r="K58" s="311">
        <f t="shared" si="13"/>
        <v>0</v>
      </c>
      <c r="L58" s="309">
        <f t="shared" ref="L58" si="254">L59</f>
        <v>0</v>
      </c>
      <c r="M58" s="13"/>
      <c r="N58" s="3" t="str">
        <f t="shared" ref="N58" si="255">IF(F58&gt;0,2,"")</f>
        <v/>
      </c>
      <c r="O58" s="3" t="str">
        <f t="shared" ref="O58" si="256">IF(H58&gt;0,2,"")</f>
        <v/>
      </c>
    </row>
    <row r="59" spans="1:17" s="3" customFormat="1" ht="23.25" customHeight="1">
      <c r="A59" s="397">
        <f>'様式１－２明細(p1)'!A59</f>
        <v>0</v>
      </c>
      <c r="B59" s="398"/>
      <c r="C59" s="399"/>
      <c r="D59" s="400"/>
      <c r="E59" s="305">
        <f t="shared" si="7"/>
        <v>0</v>
      </c>
      <c r="F59" s="252"/>
      <c r="G59" s="401">
        <f t="shared" si="9"/>
        <v>0</v>
      </c>
      <c r="H59" s="252"/>
      <c r="I59" s="402">
        <f t="shared" si="11"/>
        <v>0</v>
      </c>
      <c r="J59" s="252"/>
      <c r="K59" s="305">
        <f t="shared" si="13"/>
        <v>0</v>
      </c>
      <c r="L59" s="403"/>
      <c r="M59" s="13"/>
      <c r="N59" s="3" t="str">
        <f t="shared" ref="N59" si="257">IF(F59&gt;0,1,"")</f>
        <v/>
      </c>
      <c r="O59" s="3" t="str">
        <f t="shared" ref="O59" si="258">IF(H59&gt;0,1,"")</f>
        <v/>
      </c>
      <c r="Q59" s="3" t="str">
        <f>IF(COUNTIF(Q9:Q57,"&lt;&gt;")=0,"　",COUNTIF(Q9:Q57,"適")) &amp;"人"</f>
        <v>　人</v>
      </c>
    </row>
    <row r="60" spans="1:17" s="3" customFormat="1" ht="22.8" customHeight="1">
      <c r="A60" s="310">
        <f t="shared" ref="A60" si="259">A61</f>
        <v>0</v>
      </c>
      <c r="B60" s="394"/>
      <c r="C60" s="395"/>
      <c r="D60" s="306">
        <f t="shared" ref="D60" si="260">D61</f>
        <v>0</v>
      </c>
      <c r="E60" s="311">
        <f t="shared" si="7"/>
        <v>0</v>
      </c>
      <c r="F60" s="307">
        <f t="shared" ref="F60" si="261">F61</f>
        <v>0</v>
      </c>
      <c r="G60" s="312">
        <f t="shared" si="9"/>
        <v>0</v>
      </c>
      <c r="H60" s="308">
        <f t="shared" ref="H60" si="262">H61</f>
        <v>0</v>
      </c>
      <c r="I60" s="313">
        <f t="shared" si="11"/>
        <v>0</v>
      </c>
      <c r="J60" s="308">
        <f t="shared" ref="J60" si="263">J61</f>
        <v>0</v>
      </c>
      <c r="K60" s="311">
        <f t="shared" si="13"/>
        <v>0</v>
      </c>
      <c r="L60" s="309">
        <f t="shared" ref="L60" si="264">L61</f>
        <v>0</v>
      </c>
      <c r="M60" s="15"/>
      <c r="N60" s="3" t="str">
        <f t="shared" ref="N60" si="265">IF(F60&gt;0,2,"")</f>
        <v/>
      </c>
      <c r="O60" s="3" t="str">
        <f t="shared" ref="O60" si="266">IF(H60&gt;0,2,"")</f>
        <v/>
      </c>
    </row>
    <row r="61" spans="1:17" s="3" customFormat="1" ht="22.8" customHeight="1">
      <c r="A61" s="397">
        <f>'様式１－２明細(p1)'!A61</f>
        <v>0</v>
      </c>
      <c r="B61" s="398"/>
      <c r="C61" s="399"/>
      <c r="D61" s="400"/>
      <c r="E61" s="305">
        <f t="shared" si="7"/>
        <v>0</v>
      </c>
      <c r="F61" s="252"/>
      <c r="G61" s="401">
        <f t="shared" si="9"/>
        <v>0</v>
      </c>
      <c r="H61" s="252"/>
      <c r="I61" s="402">
        <f t="shared" si="11"/>
        <v>0</v>
      </c>
      <c r="J61" s="252"/>
      <c r="K61" s="305">
        <f t="shared" si="13"/>
        <v>0</v>
      </c>
      <c r="L61" s="403"/>
      <c r="N61" s="3" t="str">
        <f t="shared" ref="N61" si="267">IF(F61&gt;0,1,"")</f>
        <v/>
      </c>
      <c r="O61" s="3" t="str">
        <f t="shared" ref="O61" si="268">IF(H61&gt;0,1,"")</f>
        <v/>
      </c>
    </row>
    <row r="62" spans="1:17" s="3" customFormat="1" ht="22.8" customHeight="1">
      <c r="A62" s="310">
        <f t="shared" ref="A62" si="269">A63</f>
        <v>0</v>
      </c>
      <c r="B62" s="394"/>
      <c r="C62" s="395"/>
      <c r="D62" s="306">
        <f t="shared" ref="D62" si="270">D63</f>
        <v>0</v>
      </c>
      <c r="E62" s="311">
        <f t="shared" si="7"/>
        <v>0</v>
      </c>
      <c r="F62" s="307">
        <f t="shared" ref="F62" si="271">F63</f>
        <v>0</v>
      </c>
      <c r="G62" s="312">
        <f t="shared" si="9"/>
        <v>0</v>
      </c>
      <c r="H62" s="308">
        <f t="shared" ref="H62" si="272">H63</f>
        <v>0</v>
      </c>
      <c r="I62" s="313">
        <f t="shared" si="11"/>
        <v>0</v>
      </c>
      <c r="J62" s="308">
        <f t="shared" ref="J62" si="273">J63</f>
        <v>0</v>
      </c>
      <c r="K62" s="311">
        <f t="shared" si="13"/>
        <v>0</v>
      </c>
      <c r="L62" s="309">
        <f t="shared" ref="L62" si="274">L63</f>
        <v>0</v>
      </c>
      <c r="N62" s="3" t="str">
        <f t="shared" ref="N62" si="275">IF(F62&gt;0,2,"")</f>
        <v/>
      </c>
      <c r="O62" s="3" t="str">
        <f t="shared" ref="O62" si="276">IF(H62&gt;0,2,"")</f>
        <v/>
      </c>
    </row>
    <row r="63" spans="1:17" s="3" customFormat="1" ht="22.8" customHeight="1">
      <c r="A63" s="397">
        <f>'様式１－２明細(p1)'!A63</f>
        <v>0</v>
      </c>
      <c r="B63" s="398"/>
      <c r="C63" s="399"/>
      <c r="D63" s="400"/>
      <c r="E63" s="305">
        <f t="shared" si="7"/>
        <v>0</v>
      </c>
      <c r="F63" s="252"/>
      <c r="G63" s="401">
        <f t="shared" si="9"/>
        <v>0</v>
      </c>
      <c r="H63" s="252"/>
      <c r="I63" s="402">
        <f t="shared" si="11"/>
        <v>0</v>
      </c>
      <c r="J63" s="252"/>
      <c r="K63" s="305">
        <f t="shared" si="13"/>
        <v>0</v>
      </c>
      <c r="L63" s="403"/>
      <c r="N63" s="3" t="str">
        <f t="shared" ref="N63" si="277">IF(F63&gt;0,1,"")</f>
        <v/>
      </c>
      <c r="O63" s="3" t="str">
        <f t="shared" ref="O63" si="278">IF(H63&gt;0,1,"")</f>
        <v/>
      </c>
    </row>
    <row r="64" spans="1:17" s="3" customFormat="1" ht="22.8" customHeight="1">
      <c r="A64" s="310">
        <f t="shared" ref="A64" si="279">A65</f>
        <v>0</v>
      </c>
      <c r="B64" s="394"/>
      <c r="C64" s="395"/>
      <c r="D64" s="306">
        <f t="shared" ref="D64" si="280">D65</f>
        <v>0</v>
      </c>
      <c r="E64" s="311">
        <f t="shared" si="7"/>
        <v>0</v>
      </c>
      <c r="F64" s="307">
        <f t="shared" ref="F64" si="281">F65</f>
        <v>0</v>
      </c>
      <c r="G64" s="312">
        <f t="shared" si="9"/>
        <v>0</v>
      </c>
      <c r="H64" s="308">
        <f t="shared" ref="H64" si="282">H65</f>
        <v>0</v>
      </c>
      <c r="I64" s="313">
        <f t="shared" si="11"/>
        <v>0</v>
      </c>
      <c r="J64" s="308">
        <f t="shared" ref="J64" si="283">J65</f>
        <v>0</v>
      </c>
      <c r="K64" s="311">
        <f t="shared" si="13"/>
        <v>0</v>
      </c>
      <c r="L64" s="309">
        <f t="shared" ref="L64" si="284">L65</f>
        <v>0</v>
      </c>
      <c r="N64" s="3" t="str">
        <f t="shared" ref="N64" si="285">IF(F64&gt;0,2,"")</f>
        <v/>
      </c>
      <c r="O64" s="3" t="str">
        <f t="shared" ref="O64" si="286">IF(H64&gt;0,2,"")</f>
        <v/>
      </c>
    </row>
    <row r="65" spans="1:15" s="3" customFormat="1" ht="22.8" customHeight="1">
      <c r="A65" s="397">
        <f>'様式１－２明細(p1)'!A65</f>
        <v>0</v>
      </c>
      <c r="B65" s="398"/>
      <c r="C65" s="399"/>
      <c r="D65" s="400"/>
      <c r="E65" s="305">
        <f t="shared" si="7"/>
        <v>0</v>
      </c>
      <c r="F65" s="252"/>
      <c r="G65" s="401">
        <f t="shared" si="9"/>
        <v>0</v>
      </c>
      <c r="H65" s="252"/>
      <c r="I65" s="402">
        <f t="shared" si="11"/>
        <v>0</v>
      </c>
      <c r="J65" s="252"/>
      <c r="K65" s="305">
        <f t="shared" si="13"/>
        <v>0</v>
      </c>
      <c r="L65" s="403"/>
      <c r="N65" s="3" t="str">
        <f t="shared" ref="N65" si="287">IF(F65&gt;0,1,"")</f>
        <v/>
      </c>
      <c r="O65" s="3" t="str">
        <f t="shared" ref="O65" si="288">IF(H65&gt;0,1,"")</f>
        <v/>
      </c>
    </row>
    <row r="66" spans="1:15" s="3" customFormat="1" ht="22.8" customHeight="1">
      <c r="A66" s="310">
        <f t="shared" ref="A66" si="289">A67</f>
        <v>0</v>
      </c>
      <c r="B66" s="394"/>
      <c r="C66" s="395"/>
      <c r="D66" s="306">
        <f t="shared" ref="D66" si="290">D67</f>
        <v>0</v>
      </c>
      <c r="E66" s="311">
        <f t="shared" si="7"/>
        <v>0</v>
      </c>
      <c r="F66" s="307">
        <f t="shared" ref="F66:F68" si="291">F67</f>
        <v>0</v>
      </c>
      <c r="G66" s="312">
        <f t="shared" si="9"/>
        <v>0</v>
      </c>
      <c r="H66" s="308">
        <f t="shared" ref="H66" si="292">H67</f>
        <v>0</v>
      </c>
      <c r="I66" s="313">
        <f t="shared" si="11"/>
        <v>0</v>
      </c>
      <c r="J66" s="308">
        <f t="shared" ref="J66" si="293">J67</f>
        <v>0</v>
      </c>
      <c r="K66" s="311">
        <f t="shared" si="13"/>
        <v>0</v>
      </c>
      <c r="L66" s="309">
        <f t="shared" ref="L66" si="294">L67</f>
        <v>0</v>
      </c>
      <c r="N66" s="3" t="str">
        <f t="shared" ref="N66" si="295">IF(F66&gt;0,2,"")</f>
        <v/>
      </c>
      <c r="O66" s="3" t="str">
        <f t="shared" ref="O66" si="296">IF(H66&gt;0,2,"")</f>
        <v/>
      </c>
    </row>
    <row r="67" spans="1:15" s="3" customFormat="1" ht="22.8" customHeight="1">
      <c r="A67" s="397">
        <f>'様式１－２明細(p1)'!A67</f>
        <v>0</v>
      </c>
      <c r="B67" s="398"/>
      <c r="C67" s="399"/>
      <c r="D67" s="400"/>
      <c r="E67" s="305">
        <f t="shared" si="7"/>
        <v>0</v>
      </c>
      <c r="F67" s="252"/>
      <c r="G67" s="401">
        <f t="shared" si="9"/>
        <v>0</v>
      </c>
      <c r="H67" s="252"/>
      <c r="I67" s="402">
        <f t="shared" si="11"/>
        <v>0</v>
      </c>
      <c r="J67" s="252"/>
      <c r="K67" s="305">
        <f t="shared" si="13"/>
        <v>0</v>
      </c>
      <c r="L67" s="403"/>
      <c r="N67" s="3" t="str">
        <f t="shared" ref="N67" si="297">IF(F67&gt;0,1,"")</f>
        <v/>
      </c>
      <c r="O67" s="3" t="str">
        <f t="shared" ref="O67" si="298">IF(H67&gt;0,1,"")</f>
        <v/>
      </c>
    </row>
    <row r="68" spans="1:15" s="3" customFormat="1" ht="22.8" customHeight="1">
      <c r="A68" s="310">
        <f t="shared" ref="A68" si="299">A69</f>
        <v>0</v>
      </c>
      <c r="B68" s="394"/>
      <c r="C68" s="395"/>
      <c r="D68" s="306">
        <f t="shared" ref="D68" si="300">D69</f>
        <v>0</v>
      </c>
      <c r="E68" s="311">
        <f t="shared" ref="E68:E71" si="301">IF(D68="適",60000,0)</f>
        <v>0</v>
      </c>
      <c r="F68" s="307">
        <f t="shared" si="291"/>
        <v>0</v>
      </c>
      <c r="G68" s="312">
        <f t="shared" ref="G68:G71" si="302">IF(F68/2&gt;10000,10000,F68/2)</f>
        <v>0</v>
      </c>
      <c r="H68" s="308">
        <f t="shared" ref="H68" si="303">H69</f>
        <v>0</v>
      </c>
      <c r="I68" s="313">
        <f t="shared" ref="I68:I71" si="304">IF(H68/2&gt;8000,8000,H68/2)</f>
        <v>0</v>
      </c>
      <c r="J68" s="308">
        <f t="shared" ref="J68" si="305">J69</f>
        <v>0</v>
      </c>
      <c r="K68" s="311">
        <f t="shared" si="13"/>
        <v>0</v>
      </c>
      <c r="L68" s="309">
        <f t="shared" ref="L68" si="306">L69</f>
        <v>0</v>
      </c>
      <c r="N68" s="3" t="str">
        <f t="shared" ref="N68" si="307">IF(F68&gt;0,2,"")</f>
        <v/>
      </c>
      <c r="O68" s="3" t="str">
        <f t="shared" ref="O68" si="308">IF(H68&gt;0,2,"")</f>
        <v/>
      </c>
    </row>
    <row r="69" spans="1:15" s="3" customFormat="1" ht="22.8" customHeight="1">
      <c r="A69" s="397">
        <f>'様式１－２明細(p1)'!A69</f>
        <v>0</v>
      </c>
      <c r="B69" s="398"/>
      <c r="C69" s="399"/>
      <c r="D69" s="400"/>
      <c r="E69" s="305">
        <f t="shared" si="301"/>
        <v>0</v>
      </c>
      <c r="F69" s="252"/>
      <c r="G69" s="401">
        <f t="shared" si="302"/>
        <v>0</v>
      </c>
      <c r="H69" s="252"/>
      <c r="I69" s="402">
        <f t="shared" si="304"/>
        <v>0</v>
      </c>
      <c r="J69" s="252"/>
      <c r="K69" s="305">
        <f t="shared" si="13"/>
        <v>0</v>
      </c>
      <c r="L69" s="403"/>
      <c r="N69" s="3" t="str">
        <f t="shared" ref="N69" si="309">IF(F69&gt;0,1,"")</f>
        <v/>
      </c>
      <c r="O69" s="3" t="str">
        <f t="shared" ref="O69" si="310">IF(H69&gt;0,1,"")</f>
        <v/>
      </c>
    </row>
    <row r="70" spans="1:15" s="3" customFormat="1" ht="22.8" customHeight="1">
      <c r="A70" s="310">
        <f t="shared" ref="A70" si="311">A71</f>
        <v>0</v>
      </c>
      <c r="B70" s="394"/>
      <c r="C70" s="395"/>
      <c r="D70" s="306">
        <f t="shared" ref="D70" si="312">D71</f>
        <v>0</v>
      </c>
      <c r="E70" s="311">
        <f t="shared" si="301"/>
        <v>0</v>
      </c>
      <c r="F70" s="307">
        <f>F71</f>
        <v>0</v>
      </c>
      <c r="G70" s="312">
        <f t="shared" si="302"/>
        <v>0</v>
      </c>
      <c r="H70" s="308">
        <f t="shared" ref="H70" si="313">H71</f>
        <v>0</v>
      </c>
      <c r="I70" s="313">
        <f t="shared" si="304"/>
        <v>0</v>
      </c>
      <c r="J70" s="308">
        <f t="shared" ref="J70" si="314">J71</f>
        <v>0</v>
      </c>
      <c r="K70" s="311">
        <f t="shared" si="13"/>
        <v>0</v>
      </c>
      <c r="L70" s="309">
        <f t="shared" ref="L70" si="315">L71</f>
        <v>0</v>
      </c>
      <c r="N70" s="3" t="str">
        <f>IF(F70&gt;0,2,"")</f>
        <v/>
      </c>
      <c r="O70" s="3" t="str">
        <f t="shared" ref="O70" si="316">IF(H70&gt;0,2,"")</f>
        <v/>
      </c>
    </row>
    <row r="71" spans="1:15" s="3" customFormat="1" ht="22.8" customHeight="1">
      <c r="A71" s="397">
        <f>'様式１－２明細(p1)'!A71</f>
        <v>0</v>
      </c>
      <c r="B71" s="398"/>
      <c r="C71" s="399"/>
      <c r="D71" s="400"/>
      <c r="E71" s="305">
        <f t="shared" si="301"/>
        <v>0</v>
      </c>
      <c r="F71" s="252"/>
      <c r="G71" s="401">
        <f t="shared" si="302"/>
        <v>0</v>
      </c>
      <c r="H71" s="252"/>
      <c r="I71" s="402">
        <f t="shared" si="304"/>
        <v>0</v>
      </c>
      <c r="J71" s="252"/>
      <c r="K71" s="305">
        <f t="shared" si="13"/>
        <v>0</v>
      </c>
      <c r="L71" s="403"/>
      <c r="N71" s="3" t="str">
        <f>IF(F71&gt;0,1,"")</f>
        <v/>
      </c>
      <c r="O71" s="3" t="str">
        <f t="shared" ref="O71" si="317">IF(H71&gt;0,1,"")</f>
        <v/>
      </c>
    </row>
    <row r="72" spans="1:15" s="3" customFormat="1" ht="21" customHeight="1">
      <c r="A72" s="565" t="s">
        <v>5</v>
      </c>
      <c r="B72" s="394"/>
      <c r="C72" s="395"/>
      <c r="D72" s="314">
        <f>E72/60000</f>
        <v>0</v>
      </c>
      <c r="E72" s="311" cm="1">
        <f t="array" ref="E72">SUMPRODUCT((MOD(ROW(E8:E70),2)=0)*(E8:E70))</f>
        <v>0</v>
      </c>
      <c r="F72" s="311" cm="1">
        <f t="array" ref="F72">SUMPRODUCT((MOD(ROW(F8:F70),2)=0)*(F8:F70))</f>
        <v>0</v>
      </c>
      <c r="G72" s="312" cm="1">
        <f t="array" ref="G72">ROUNDDOWN(SUMPRODUCT((MOD(ROW(G8:G70),2)=0)*(G8:G70)),-3)</f>
        <v>0</v>
      </c>
      <c r="H72" s="311" cm="1">
        <f t="array" ref="H72">SUMPRODUCT((MOD(ROW(H8:H70),2)=0)*(H8:H70))</f>
        <v>0</v>
      </c>
      <c r="I72" s="312" cm="1">
        <f t="array" ref="I72">ROUNDDOWN(SUMPRODUCT((MOD(ROW(I8:I70),2)=0)*(I8:I70)),-3)</f>
        <v>0</v>
      </c>
      <c r="J72" s="311" cm="1">
        <f t="array" ref="J72">SUMPRODUCT((MOD(ROW(J8:J70),2)=0)*(J8:J70))</f>
        <v>0</v>
      </c>
      <c r="K72" s="315" cm="1">
        <f t="array" ref="K72">SUMPRODUCT((MOD(ROW(K8:K70),2)=0)*(K8:K70))</f>
        <v>0</v>
      </c>
      <c r="L72" s="396"/>
      <c r="N72" s="3">
        <f>COUNTIF(N8:N71,2)</f>
        <v>0</v>
      </c>
      <c r="O72" s="3">
        <f>COUNTIF(O8:O71,2)</f>
        <v>0</v>
      </c>
    </row>
    <row r="73" spans="1:15" s="3" customFormat="1" ht="21" customHeight="1">
      <c r="A73" s="566"/>
      <c r="B73" s="404">
        <f>B69</f>
        <v>0</v>
      </c>
      <c r="C73" s="405">
        <f>C69</f>
        <v>0</v>
      </c>
      <c r="D73" s="401">
        <f>E73/60000</f>
        <v>0</v>
      </c>
      <c r="E73" s="401" cm="1">
        <f t="array" ref="E73">SUMPRODUCT((MOD(ROW(E8:E71),2)=1)*(E8:E71))</f>
        <v>0</v>
      </c>
      <c r="F73" s="401" cm="1">
        <f t="array" ref="F73">SUMPRODUCT((MOD(ROW(F8:F71),2)=1)*(F8:F71))</f>
        <v>0</v>
      </c>
      <c r="G73" s="401" cm="1">
        <f t="array" ref="G73">ROUNDDOWN(SUMPRODUCT((MOD(ROW(G8:G71),2)=1)*(G8:G71)),-3)</f>
        <v>0</v>
      </c>
      <c r="H73" s="401" cm="1">
        <f t="array" ref="H73">SUMPRODUCT((MOD(ROW(H8:H71),2)=1)*(H8:H71))</f>
        <v>0</v>
      </c>
      <c r="I73" s="401" cm="1">
        <f t="array" ref="I73">ROUNDDOWN(SUMPRODUCT((MOD(ROW(I9:I71),2)=1)*(I9:I71)),-3)</f>
        <v>0</v>
      </c>
      <c r="J73" s="401" cm="1">
        <f t="array" ref="J73">SUMPRODUCT((MOD(ROW(J9:J71),2)=1)*(J9:J71))</f>
        <v>0</v>
      </c>
      <c r="K73" s="402" cm="1">
        <f t="array" ref="K73">SUMPRODUCT((MOD(ROW(K9:K71),2)=1)*(K9:K71))</f>
        <v>0</v>
      </c>
      <c r="L73" s="449"/>
      <c r="N73" s="3">
        <f>COUNTIF(N8:N71,1)</f>
        <v>0</v>
      </c>
      <c r="O73" s="3">
        <f>COUNTIF(O9:O71,1)</f>
        <v>0</v>
      </c>
    </row>
    <row r="74" spans="1:15" s="3" customFormat="1" ht="18">
      <c r="B74" s="406"/>
      <c r="C74" s="406"/>
      <c r="D74" s="407"/>
      <c r="E74" s="406"/>
      <c r="F74" s="406"/>
      <c r="G74" s="251"/>
      <c r="H74" s="406"/>
      <c r="I74" s="406"/>
      <c r="J74" s="408"/>
    </row>
    <row r="75" spans="1:15" s="3" customFormat="1" ht="14.4">
      <c r="D75" s="408"/>
      <c r="G75" s="251"/>
      <c r="J75" s="408"/>
      <c r="K75" s="409"/>
    </row>
    <row r="76" spans="1:15" s="3" customFormat="1">
      <c r="D76" s="408"/>
      <c r="J76" s="408"/>
    </row>
    <row r="77" spans="1:15" s="3" customFormat="1">
      <c r="D77" s="408"/>
      <c r="J77" s="408"/>
    </row>
    <row r="78" spans="1:15" s="3" customFormat="1">
      <c r="D78" s="408"/>
      <c r="J78" s="408"/>
    </row>
    <row r="79" spans="1:15" s="3" customFormat="1">
      <c r="D79" s="408"/>
      <c r="J79" s="408"/>
    </row>
    <row r="80" spans="1:15" s="3" customFormat="1">
      <c r="D80" s="408"/>
      <c r="J80" s="408"/>
    </row>
    <row r="81" spans="4:10" s="3" customFormat="1">
      <c r="D81" s="408"/>
      <c r="J81" s="408"/>
    </row>
    <row r="82" spans="4:10" s="3" customFormat="1">
      <c r="D82" s="408"/>
      <c r="J82" s="408"/>
    </row>
    <row r="83" spans="4:10" s="3" customFormat="1">
      <c r="D83" s="408"/>
      <c r="J83" s="408"/>
    </row>
    <row r="84" spans="4:10" s="3" customFormat="1">
      <c r="D84" s="408"/>
      <c r="J84" s="408"/>
    </row>
    <row r="85" spans="4:10" s="3" customFormat="1">
      <c r="D85" s="408"/>
      <c r="J85" s="408"/>
    </row>
    <row r="86" spans="4:10" s="3" customFormat="1">
      <c r="D86" s="408"/>
      <c r="J86" s="408"/>
    </row>
    <row r="87" spans="4:10" s="3" customFormat="1">
      <c r="D87" s="408"/>
      <c r="J87" s="408"/>
    </row>
    <row r="88" spans="4:10" s="3" customFormat="1">
      <c r="D88" s="408"/>
      <c r="J88" s="408"/>
    </row>
    <row r="89" spans="4:10" s="3" customFormat="1">
      <c r="D89" s="408"/>
      <c r="J89" s="408"/>
    </row>
    <row r="90" spans="4:10" s="3" customFormat="1">
      <c r="D90" s="408"/>
      <c r="J90" s="408"/>
    </row>
    <row r="91" spans="4:10" s="3" customFormat="1">
      <c r="D91" s="408"/>
      <c r="J91" s="408"/>
    </row>
    <row r="92" spans="4:10" s="3" customFormat="1">
      <c r="D92" s="408"/>
      <c r="J92" s="408"/>
    </row>
    <row r="93" spans="4:10" s="3" customFormat="1">
      <c r="D93" s="408"/>
      <c r="J93" s="408"/>
    </row>
    <row r="94" spans="4:10" s="3" customFormat="1">
      <c r="D94" s="408"/>
      <c r="J94" s="408"/>
    </row>
    <row r="95" spans="4:10" s="3" customFormat="1">
      <c r="D95" s="408"/>
      <c r="J95" s="408"/>
    </row>
    <row r="96" spans="4:10" s="3" customFormat="1">
      <c r="D96" s="408"/>
      <c r="J96" s="408"/>
    </row>
    <row r="97" spans="4:10" s="3" customFormat="1">
      <c r="D97" s="408"/>
      <c r="J97" s="408"/>
    </row>
    <row r="98" spans="4:10" s="3" customFormat="1">
      <c r="D98" s="408"/>
      <c r="J98" s="408"/>
    </row>
    <row r="99" spans="4:10" s="3" customFormat="1">
      <c r="D99" s="408"/>
      <c r="J99" s="408"/>
    </row>
    <row r="100" spans="4:10" s="3" customFormat="1">
      <c r="D100" s="408"/>
      <c r="J100" s="408"/>
    </row>
    <row r="101" spans="4:10" s="3" customFormat="1">
      <c r="D101" s="408"/>
      <c r="J101" s="408"/>
    </row>
    <row r="102" spans="4:10" s="3" customFormat="1">
      <c r="D102" s="408"/>
      <c r="J102" s="408"/>
    </row>
    <row r="103" spans="4:10" s="3" customFormat="1">
      <c r="D103" s="408"/>
      <c r="J103" s="408"/>
    </row>
    <row r="104" spans="4:10" s="3" customFormat="1">
      <c r="D104" s="408"/>
      <c r="J104" s="408"/>
    </row>
    <row r="105" spans="4:10" s="3" customFormat="1">
      <c r="D105" s="408"/>
      <c r="J105" s="408"/>
    </row>
    <row r="106" spans="4:10" s="3" customFormat="1">
      <c r="D106" s="408"/>
      <c r="J106" s="408"/>
    </row>
    <row r="107" spans="4:10" s="3" customFormat="1">
      <c r="D107" s="408"/>
      <c r="J107" s="408"/>
    </row>
    <row r="108" spans="4:10" s="3" customFormat="1">
      <c r="D108" s="408"/>
      <c r="J108" s="408"/>
    </row>
    <row r="109" spans="4:10" s="3" customFormat="1">
      <c r="D109" s="408"/>
      <c r="J109" s="408"/>
    </row>
    <row r="110" spans="4:10" s="3" customFormat="1">
      <c r="D110" s="408"/>
      <c r="J110" s="408"/>
    </row>
    <row r="111" spans="4:10" s="3" customFormat="1">
      <c r="D111" s="408"/>
      <c r="J111" s="408"/>
    </row>
    <row r="112" spans="4:10" s="3" customFormat="1">
      <c r="D112" s="408"/>
      <c r="J112" s="408"/>
    </row>
    <row r="113" spans="4:10" s="3" customFormat="1">
      <c r="D113" s="408"/>
      <c r="J113" s="408"/>
    </row>
    <row r="114" spans="4:10" s="3" customFormat="1">
      <c r="D114" s="408"/>
      <c r="J114" s="408"/>
    </row>
    <row r="115" spans="4:10" s="3" customFormat="1">
      <c r="D115" s="408"/>
      <c r="J115" s="408"/>
    </row>
    <row r="116" spans="4:10" s="3" customFormat="1">
      <c r="D116" s="408"/>
      <c r="J116" s="408"/>
    </row>
    <row r="117" spans="4:10" s="3" customFormat="1">
      <c r="D117" s="408"/>
      <c r="J117" s="408"/>
    </row>
    <row r="118" spans="4:10" s="3" customFormat="1">
      <c r="D118" s="408"/>
      <c r="J118" s="408"/>
    </row>
    <row r="119" spans="4:10" s="3" customFormat="1">
      <c r="D119" s="408"/>
      <c r="J119" s="408"/>
    </row>
    <row r="120" spans="4:10" s="3" customFormat="1">
      <c r="D120" s="408"/>
      <c r="J120" s="408"/>
    </row>
    <row r="121" spans="4:10" s="3" customFormat="1">
      <c r="D121" s="408"/>
      <c r="J121" s="408"/>
    </row>
    <row r="122" spans="4:10" s="3" customFormat="1">
      <c r="D122" s="408"/>
      <c r="J122" s="408"/>
    </row>
    <row r="123" spans="4:10" s="3" customFormat="1">
      <c r="D123" s="408"/>
      <c r="J123" s="408"/>
    </row>
    <row r="124" spans="4:10" s="3" customFormat="1">
      <c r="D124" s="408"/>
      <c r="J124" s="408"/>
    </row>
    <row r="125" spans="4:10" s="3" customFormat="1">
      <c r="D125" s="408"/>
      <c r="J125" s="408"/>
    </row>
    <row r="126" spans="4:10" s="3" customFormat="1">
      <c r="D126" s="408"/>
      <c r="J126" s="408"/>
    </row>
    <row r="127" spans="4:10" s="3" customFormat="1">
      <c r="D127" s="408"/>
      <c r="J127" s="408"/>
    </row>
    <row r="128" spans="4:10" s="3" customFormat="1">
      <c r="D128" s="408"/>
      <c r="J128" s="408"/>
    </row>
    <row r="129" spans="4:10" s="3" customFormat="1">
      <c r="D129" s="408"/>
      <c r="J129" s="408"/>
    </row>
    <row r="130" spans="4:10" s="3" customFormat="1">
      <c r="D130" s="408"/>
      <c r="J130" s="408"/>
    </row>
    <row r="131" spans="4:10" s="3" customFormat="1">
      <c r="D131" s="408"/>
      <c r="J131" s="408"/>
    </row>
    <row r="132" spans="4:10" s="3" customFormat="1">
      <c r="D132" s="408"/>
      <c r="J132" s="408"/>
    </row>
    <row r="133" spans="4:10" s="3" customFormat="1">
      <c r="D133" s="408"/>
      <c r="J133" s="408"/>
    </row>
    <row r="134" spans="4:10" s="3" customFormat="1">
      <c r="D134" s="408"/>
      <c r="J134" s="408"/>
    </row>
    <row r="135" spans="4:10" s="3" customFormat="1">
      <c r="D135" s="408"/>
      <c r="J135" s="408"/>
    </row>
    <row r="136" spans="4:10" s="3" customFormat="1">
      <c r="D136" s="408"/>
      <c r="J136" s="408"/>
    </row>
    <row r="137" spans="4:10" s="3" customFormat="1">
      <c r="D137" s="408"/>
      <c r="J137" s="408"/>
    </row>
    <row r="138" spans="4:10" s="3" customFormat="1">
      <c r="D138" s="408"/>
      <c r="J138" s="408"/>
    </row>
    <row r="139" spans="4:10" s="3" customFormat="1">
      <c r="D139" s="408"/>
      <c r="J139" s="408"/>
    </row>
    <row r="140" spans="4:10" s="3" customFormat="1">
      <c r="D140" s="408"/>
      <c r="J140" s="408"/>
    </row>
    <row r="141" spans="4:10" s="3" customFormat="1">
      <c r="D141" s="408"/>
      <c r="J141" s="408"/>
    </row>
    <row r="142" spans="4:10" s="3" customFormat="1">
      <c r="D142" s="408"/>
      <c r="J142" s="408"/>
    </row>
    <row r="143" spans="4:10" s="3" customFormat="1">
      <c r="D143" s="408"/>
      <c r="J143" s="408"/>
    </row>
    <row r="144" spans="4:10" s="3" customFormat="1">
      <c r="D144" s="408"/>
      <c r="J144" s="408"/>
    </row>
    <row r="145" spans="4:10" s="3" customFormat="1">
      <c r="D145" s="408"/>
      <c r="J145" s="408"/>
    </row>
    <row r="146" spans="4:10" s="3" customFormat="1">
      <c r="D146" s="408"/>
      <c r="J146" s="408"/>
    </row>
    <row r="147" spans="4:10" s="3" customFormat="1">
      <c r="D147" s="408"/>
      <c r="J147" s="408"/>
    </row>
    <row r="148" spans="4:10" s="3" customFormat="1">
      <c r="D148" s="408"/>
      <c r="J148" s="408"/>
    </row>
    <row r="149" spans="4:10" s="3" customFormat="1">
      <c r="D149" s="408"/>
      <c r="J149" s="408"/>
    </row>
    <row r="150" spans="4:10" s="3" customFormat="1">
      <c r="D150" s="408"/>
      <c r="J150" s="408"/>
    </row>
    <row r="151" spans="4:10" s="3" customFormat="1">
      <c r="D151" s="408"/>
      <c r="J151" s="408"/>
    </row>
    <row r="152" spans="4:10" s="3" customFormat="1">
      <c r="D152" s="408"/>
      <c r="J152" s="408"/>
    </row>
    <row r="153" spans="4:10" s="3" customFormat="1">
      <c r="D153" s="408"/>
      <c r="J153" s="408"/>
    </row>
    <row r="154" spans="4:10" s="3" customFormat="1">
      <c r="D154" s="408"/>
      <c r="J154" s="408"/>
    </row>
    <row r="155" spans="4:10" s="3" customFormat="1">
      <c r="D155" s="408"/>
      <c r="J155" s="408"/>
    </row>
    <row r="156" spans="4:10" s="3" customFormat="1">
      <c r="D156" s="408"/>
      <c r="J156" s="408"/>
    </row>
    <row r="157" spans="4:10" s="3" customFormat="1">
      <c r="D157" s="408"/>
      <c r="J157" s="408"/>
    </row>
    <row r="158" spans="4:10" s="3" customFormat="1">
      <c r="D158" s="408"/>
      <c r="J158" s="408"/>
    </row>
    <row r="159" spans="4:10" s="3" customFormat="1">
      <c r="D159" s="408"/>
      <c r="J159" s="408"/>
    </row>
    <row r="160" spans="4:10" s="3" customFormat="1">
      <c r="D160" s="408"/>
      <c r="J160" s="408"/>
    </row>
    <row r="161" spans="4:10" s="3" customFormat="1">
      <c r="D161" s="408"/>
      <c r="J161" s="408"/>
    </row>
    <row r="162" spans="4:10" s="3" customFormat="1">
      <c r="D162" s="408"/>
      <c r="J162" s="408"/>
    </row>
    <row r="163" spans="4:10" s="3" customFormat="1">
      <c r="D163" s="408"/>
      <c r="J163" s="408"/>
    </row>
    <row r="164" spans="4:10" s="3" customFormat="1">
      <c r="D164" s="408"/>
      <c r="J164" s="408"/>
    </row>
    <row r="165" spans="4:10" s="3" customFormat="1">
      <c r="D165" s="408"/>
      <c r="J165" s="408"/>
    </row>
    <row r="166" spans="4:10" s="3" customFormat="1">
      <c r="D166" s="408"/>
      <c r="J166" s="408"/>
    </row>
    <row r="167" spans="4:10" s="3" customFormat="1">
      <c r="D167" s="408"/>
      <c r="J167" s="408"/>
    </row>
    <row r="168" spans="4:10" s="3" customFormat="1">
      <c r="D168" s="408"/>
      <c r="J168" s="408"/>
    </row>
    <row r="169" spans="4:10" s="3" customFormat="1">
      <c r="D169" s="408"/>
      <c r="J169" s="408"/>
    </row>
    <row r="170" spans="4:10" s="3" customFormat="1">
      <c r="D170" s="408"/>
      <c r="J170" s="408"/>
    </row>
    <row r="171" spans="4:10" s="3" customFormat="1">
      <c r="D171" s="408"/>
      <c r="J171" s="408"/>
    </row>
    <row r="172" spans="4:10" s="3" customFormat="1">
      <c r="D172" s="408"/>
      <c r="J172" s="408"/>
    </row>
    <row r="173" spans="4:10" s="3" customFormat="1">
      <c r="D173" s="408"/>
      <c r="J173" s="408"/>
    </row>
    <row r="174" spans="4:10" s="3" customFormat="1">
      <c r="D174" s="408"/>
      <c r="J174" s="408"/>
    </row>
    <row r="175" spans="4:10" s="3" customFormat="1">
      <c r="D175" s="408"/>
      <c r="J175" s="408"/>
    </row>
    <row r="176" spans="4:10" s="3" customFormat="1">
      <c r="D176" s="408"/>
      <c r="J176" s="408"/>
    </row>
    <row r="177" spans="4:10" s="3" customFormat="1">
      <c r="D177" s="408"/>
      <c r="J177" s="408"/>
    </row>
    <row r="178" spans="4:10" s="3" customFormat="1">
      <c r="D178" s="408"/>
      <c r="J178" s="408"/>
    </row>
    <row r="179" spans="4:10" s="3" customFormat="1">
      <c r="D179" s="408"/>
      <c r="J179" s="408"/>
    </row>
    <row r="180" spans="4:10" s="3" customFormat="1">
      <c r="D180" s="408"/>
      <c r="J180" s="408"/>
    </row>
    <row r="181" spans="4:10" s="3" customFormat="1">
      <c r="D181" s="408"/>
      <c r="J181" s="408"/>
    </row>
    <row r="182" spans="4:10" s="3" customFormat="1">
      <c r="D182" s="408"/>
      <c r="J182" s="408"/>
    </row>
    <row r="183" spans="4:10" s="3" customFormat="1">
      <c r="D183" s="408"/>
      <c r="J183" s="408"/>
    </row>
    <row r="184" spans="4:10" s="3" customFormat="1">
      <c r="D184" s="408"/>
      <c r="J184" s="408"/>
    </row>
    <row r="185" spans="4:10" s="3" customFormat="1">
      <c r="D185" s="408"/>
      <c r="J185" s="408"/>
    </row>
    <row r="186" spans="4:10" s="3" customFormat="1">
      <c r="D186" s="408"/>
      <c r="J186" s="408"/>
    </row>
    <row r="187" spans="4:10" s="3" customFormat="1">
      <c r="D187" s="408"/>
      <c r="J187" s="408"/>
    </row>
    <row r="188" spans="4:10" s="3" customFormat="1">
      <c r="D188" s="408"/>
      <c r="J188" s="408"/>
    </row>
    <row r="189" spans="4:10" s="3" customFormat="1">
      <c r="D189" s="408"/>
      <c r="J189" s="408"/>
    </row>
    <row r="190" spans="4:10" s="3" customFormat="1">
      <c r="D190" s="408"/>
      <c r="J190" s="408"/>
    </row>
    <row r="191" spans="4:10" s="3" customFormat="1">
      <c r="D191" s="408"/>
      <c r="J191" s="408"/>
    </row>
    <row r="192" spans="4:10" s="3" customFormat="1">
      <c r="D192" s="408"/>
      <c r="J192" s="408"/>
    </row>
    <row r="193" spans="4:10" s="3" customFormat="1">
      <c r="D193" s="408"/>
      <c r="J193" s="408"/>
    </row>
    <row r="194" spans="4:10" s="3" customFormat="1">
      <c r="D194" s="408"/>
      <c r="J194" s="408"/>
    </row>
    <row r="195" spans="4:10" s="3" customFormat="1">
      <c r="D195" s="408"/>
      <c r="J195" s="408"/>
    </row>
    <row r="196" spans="4:10" s="3" customFormat="1">
      <c r="D196" s="408"/>
      <c r="J196" s="408"/>
    </row>
    <row r="197" spans="4:10" s="3" customFormat="1">
      <c r="D197" s="408"/>
      <c r="J197" s="408"/>
    </row>
    <row r="198" spans="4:10" s="3" customFormat="1">
      <c r="D198" s="408"/>
      <c r="J198" s="408"/>
    </row>
    <row r="199" spans="4:10" s="3" customFormat="1">
      <c r="D199" s="408"/>
      <c r="J199" s="408"/>
    </row>
    <row r="200" spans="4:10" s="3" customFormat="1">
      <c r="D200" s="408"/>
      <c r="J200" s="408"/>
    </row>
    <row r="201" spans="4:10" s="3" customFormat="1">
      <c r="D201" s="408"/>
      <c r="J201" s="408"/>
    </row>
    <row r="202" spans="4:10" s="3" customFormat="1">
      <c r="D202" s="408"/>
      <c r="J202" s="408"/>
    </row>
    <row r="203" spans="4:10" s="3" customFormat="1">
      <c r="D203" s="408"/>
      <c r="J203" s="408"/>
    </row>
    <row r="204" spans="4:10" s="3" customFormat="1">
      <c r="D204" s="408"/>
      <c r="J204" s="408"/>
    </row>
    <row r="205" spans="4:10" s="3" customFormat="1">
      <c r="D205" s="408"/>
      <c r="J205" s="408"/>
    </row>
    <row r="206" spans="4:10" s="3" customFormat="1">
      <c r="D206" s="408"/>
      <c r="J206" s="408"/>
    </row>
    <row r="207" spans="4:10" s="3" customFormat="1">
      <c r="D207" s="408"/>
      <c r="J207" s="408"/>
    </row>
    <row r="208" spans="4:10" s="3" customFormat="1">
      <c r="D208" s="408"/>
      <c r="J208" s="408"/>
    </row>
  </sheetData>
  <sheetProtection selectLockedCells="1"/>
  <mergeCells count="16">
    <mergeCell ref="A72:A73"/>
    <mergeCell ref="F6:G6"/>
    <mergeCell ref="H6:I6"/>
    <mergeCell ref="K1:L2"/>
    <mergeCell ref="A2:F2"/>
    <mergeCell ref="A4:A7"/>
    <mergeCell ref="D4:E4"/>
    <mergeCell ref="F4:I4"/>
    <mergeCell ref="J4:K4"/>
    <mergeCell ref="L4:L7"/>
    <mergeCell ref="D5:E6"/>
    <mergeCell ref="F5:I5"/>
    <mergeCell ref="J5:K6"/>
    <mergeCell ref="A1:D1"/>
    <mergeCell ref="B5:C6"/>
    <mergeCell ref="B4:C4"/>
  </mergeCells>
  <phoneticPr fontId="2"/>
  <dataValidations count="3">
    <dataValidation type="list" allowBlank="1" showInputMessage="1" showErrorMessage="1" sqref="L8:L71" xr:uid="{E86C14F3-8041-46B1-B891-42BE3924A3D9}">
      <formula1>$P$22:$P$25</formula1>
    </dataValidation>
    <dataValidation imeMode="off" allowBlank="1" showInputMessage="1" showErrorMessage="1" sqref="L72 E8:K72" xr:uid="{BB6F1F84-0140-47C5-808B-50858C31D80F}"/>
    <dataValidation type="list" imeMode="off" allowBlank="1" showInputMessage="1" showErrorMessage="1" sqref="D8:D71" xr:uid="{3B2D1420-DC7C-4928-B990-254CEAE265A4}">
      <formula1>$P$17:$P$19</formula1>
    </dataValidation>
  </dataValidations>
  <printOptions horizontalCentered="1" verticalCentered="1"/>
  <pageMargins left="0.23622047244094491" right="0.23622047244094491" top="0.64" bottom="0.39"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S232"/>
  <sheetViews>
    <sheetView topLeftCell="A13" zoomScale="75" zoomScaleNormal="75" workbookViewId="0">
      <selection activeCell="J61" sqref="J61"/>
    </sheetView>
  </sheetViews>
  <sheetFormatPr defaultColWidth="9" defaultRowHeight="13.2"/>
  <cols>
    <col min="1" max="1" width="0.33203125" style="77" customWidth="1"/>
    <col min="2" max="2" width="64.77734375" style="77" customWidth="1"/>
    <col min="3" max="3" width="20.6640625" style="77" customWidth="1"/>
    <col min="4" max="4" width="12.5546875" style="78" customWidth="1"/>
    <col min="5" max="6" width="28.6640625" style="77" customWidth="1"/>
    <col min="7" max="7" width="9" style="77"/>
    <col min="8" max="8" width="6.33203125" style="77" customWidth="1"/>
    <col min="9" max="9" width="9.21875" style="77" customWidth="1"/>
    <col min="10" max="10" width="59.6640625" style="77" customWidth="1"/>
    <col min="11" max="16384" width="9" style="77"/>
  </cols>
  <sheetData>
    <row r="1" spans="1:19" s="69" customFormat="1" ht="21" customHeight="1">
      <c r="A1" s="616" t="s">
        <v>278</v>
      </c>
      <c r="B1" s="616"/>
      <c r="C1" s="82"/>
      <c r="D1" s="82"/>
      <c r="E1" s="82"/>
      <c r="F1" s="82"/>
      <c r="G1" s="599" t="s">
        <v>93</v>
      </c>
      <c r="H1" s="83"/>
      <c r="I1" s="74"/>
      <c r="J1" s="74"/>
      <c r="K1" s="70"/>
      <c r="L1" s="70"/>
      <c r="M1" s="70"/>
      <c r="N1" s="74"/>
      <c r="S1" s="70"/>
    </row>
    <row r="2" spans="1:19" s="69" customFormat="1" ht="45.75" customHeight="1">
      <c r="A2" s="84"/>
      <c r="B2" s="600" t="str">
        <f>'様式１－１計画書'!D2</f>
        <v xml:space="preserve">林業基金事業実施計画書 </v>
      </c>
      <c r="C2" s="600"/>
      <c r="D2" s="59" t="s">
        <v>95</v>
      </c>
      <c r="E2" s="82"/>
      <c r="F2" s="84"/>
      <c r="G2" s="599"/>
      <c r="H2" s="83"/>
      <c r="I2" s="74"/>
      <c r="J2" s="74"/>
      <c r="K2" s="70"/>
      <c r="L2" s="70"/>
      <c r="N2" s="74"/>
      <c r="S2" s="70"/>
    </row>
    <row r="3" spans="1:19" ht="16.2">
      <c r="A3" s="85"/>
      <c r="B3" s="86"/>
      <c r="C3" s="85"/>
      <c r="D3" s="85"/>
      <c r="E3" s="85"/>
      <c r="F3" s="87" t="s">
        <v>96</v>
      </c>
      <c r="G3" s="75"/>
      <c r="H3" s="78"/>
    </row>
    <row r="4" spans="1:19" s="78" customFormat="1" ht="21" customHeight="1">
      <c r="A4" s="88"/>
      <c r="B4" s="89" t="s">
        <v>303</v>
      </c>
      <c r="C4" s="90"/>
      <c r="D4" s="90"/>
      <c r="E4" s="90"/>
      <c r="F4" s="91"/>
      <c r="G4" s="76"/>
    </row>
    <row r="5" spans="1:19" s="78" customFormat="1" ht="21.75" customHeight="1">
      <c r="A5" s="88"/>
      <c r="B5" s="601" t="s">
        <v>304</v>
      </c>
      <c r="C5" s="602"/>
      <c r="D5" s="602"/>
      <c r="E5" s="602"/>
      <c r="F5" s="603"/>
      <c r="G5" s="76"/>
    </row>
    <row r="6" spans="1:19" s="78" customFormat="1" ht="23.25" customHeight="1">
      <c r="A6" s="88"/>
      <c r="B6" s="92" t="s">
        <v>97</v>
      </c>
      <c r="C6" s="93"/>
      <c r="D6" s="93"/>
      <c r="E6" s="93"/>
      <c r="F6" s="94"/>
      <c r="G6" s="76"/>
    </row>
    <row r="7" spans="1:19" s="78" customFormat="1" ht="21" customHeight="1">
      <c r="A7" s="88"/>
      <c r="B7" s="95" t="s">
        <v>98</v>
      </c>
      <c r="C7" s="96" t="s">
        <v>99</v>
      </c>
      <c r="D7" s="96" t="s">
        <v>100</v>
      </c>
      <c r="E7" s="96" t="s">
        <v>101</v>
      </c>
      <c r="F7" s="97" t="s">
        <v>384</v>
      </c>
      <c r="G7" s="76"/>
    </row>
    <row r="8" spans="1:19" s="322" customFormat="1" ht="15.75" customHeight="1">
      <c r="A8" s="316"/>
      <c r="B8" s="317">
        <f>B9</f>
        <v>0</v>
      </c>
      <c r="C8" s="318">
        <f>C9</f>
        <v>0</v>
      </c>
      <c r="D8" s="319">
        <f>D9</f>
        <v>0</v>
      </c>
      <c r="E8" s="324">
        <f t="shared" ref="E8:E9" si="0">C8*D8</f>
        <v>0</v>
      </c>
      <c r="F8" s="320">
        <f>F9</f>
        <v>0</v>
      </c>
      <c r="G8" s="321"/>
      <c r="I8" s="323" t="s">
        <v>10</v>
      </c>
    </row>
    <row r="9" spans="1:19" s="80" customFormat="1" ht="15.75" customHeight="1">
      <c r="A9" s="98"/>
      <c r="B9" s="57"/>
      <c r="C9" s="256"/>
      <c r="D9" s="257"/>
      <c r="E9" s="287">
        <f t="shared" si="0"/>
        <v>0</v>
      </c>
      <c r="F9" s="214"/>
      <c r="G9" s="79"/>
      <c r="I9" s="221" t="s">
        <v>11</v>
      </c>
    </row>
    <row r="10" spans="1:19" s="80" customFormat="1" ht="15.75" customHeight="1">
      <c r="A10" s="98"/>
      <c r="B10" s="317">
        <f t="shared" ref="B10" si="1">B11</f>
        <v>0</v>
      </c>
      <c r="C10" s="318">
        <f t="shared" ref="C10" si="2">C11</f>
        <v>0</v>
      </c>
      <c r="D10" s="319">
        <f t="shared" ref="D10" si="3">D11</f>
        <v>0</v>
      </c>
      <c r="E10" s="324">
        <f t="shared" ref="E10:E23" si="4">C10*D10</f>
        <v>0</v>
      </c>
      <c r="F10" s="320">
        <f t="shared" ref="F10" si="5">F11</f>
        <v>0</v>
      </c>
      <c r="G10" s="79"/>
      <c r="I10" s="55" t="s">
        <v>12</v>
      </c>
    </row>
    <row r="11" spans="1:19" s="80" customFormat="1" ht="15.75" customHeight="1">
      <c r="A11" s="98"/>
      <c r="B11" s="57"/>
      <c r="C11" s="256"/>
      <c r="D11" s="257"/>
      <c r="E11" s="287">
        <f t="shared" si="4"/>
        <v>0</v>
      </c>
      <c r="F11" s="214"/>
      <c r="G11" s="79"/>
      <c r="I11" s="3" t="s">
        <v>9</v>
      </c>
    </row>
    <row r="12" spans="1:19" s="80" customFormat="1" ht="15.75" customHeight="1">
      <c r="A12" s="98"/>
      <c r="B12" s="317">
        <f t="shared" ref="B12" si="6">B13</f>
        <v>0</v>
      </c>
      <c r="C12" s="318">
        <f t="shared" ref="C12" si="7">C13</f>
        <v>0</v>
      </c>
      <c r="D12" s="319">
        <f t="shared" ref="D12" si="8">D13</f>
        <v>0</v>
      </c>
      <c r="E12" s="324">
        <f t="shared" si="4"/>
        <v>0</v>
      </c>
      <c r="F12" s="320">
        <f t="shared" ref="F12" si="9">F13</f>
        <v>0</v>
      </c>
      <c r="G12" s="79"/>
      <c r="I12" s="216"/>
    </row>
    <row r="13" spans="1:19" s="80" customFormat="1" ht="15.75" customHeight="1">
      <c r="A13" s="98"/>
      <c r="B13" s="57"/>
      <c r="C13" s="256"/>
      <c r="D13" s="257"/>
      <c r="E13" s="287">
        <f t="shared" si="4"/>
        <v>0</v>
      </c>
      <c r="F13" s="214"/>
      <c r="G13" s="79"/>
    </row>
    <row r="14" spans="1:19" s="80" customFormat="1" ht="15.75" customHeight="1">
      <c r="A14" s="98"/>
      <c r="B14" s="317">
        <f t="shared" ref="B14" si="10">B15</f>
        <v>0</v>
      </c>
      <c r="C14" s="318">
        <f t="shared" ref="C14" si="11">C15</f>
        <v>0</v>
      </c>
      <c r="D14" s="319">
        <f t="shared" ref="D14" si="12">D15</f>
        <v>0</v>
      </c>
      <c r="E14" s="324">
        <f t="shared" si="4"/>
        <v>0</v>
      </c>
      <c r="F14" s="320">
        <f t="shared" ref="F14" si="13">F15</f>
        <v>0</v>
      </c>
      <c r="G14" s="79"/>
    </row>
    <row r="15" spans="1:19" s="80" customFormat="1" ht="15.75" customHeight="1">
      <c r="A15" s="98"/>
      <c r="B15" s="57"/>
      <c r="C15" s="256"/>
      <c r="D15" s="257"/>
      <c r="E15" s="287">
        <f t="shared" si="4"/>
        <v>0</v>
      </c>
      <c r="F15" s="214"/>
      <c r="G15" s="79"/>
    </row>
    <row r="16" spans="1:19" s="80" customFormat="1" ht="15.75" customHeight="1">
      <c r="A16" s="98"/>
      <c r="B16" s="317">
        <f t="shared" ref="B16" si="14">B17</f>
        <v>0</v>
      </c>
      <c r="C16" s="318">
        <f t="shared" ref="C16" si="15">C17</f>
        <v>0</v>
      </c>
      <c r="D16" s="319">
        <f t="shared" ref="D16" si="16">D17</f>
        <v>0</v>
      </c>
      <c r="E16" s="324">
        <f t="shared" si="4"/>
        <v>0</v>
      </c>
      <c r="F16" s="320">
        <f t="shared" ref="F16" si="17">F17</f>
        <v>0</v>
      </c>
      <c r="G16" s="79"/>
    </row>
    <row r="17" spans="1:7" s="80" customFormat="1" ht="15.75" customHeight="1">
      <c r="A17" s="98"/>
      <c r="B17" s="57"/>
      <c r="C17" s="256"/>
      <c r="D17" s="257"/>
      <c r="E17" s="287">
        <f t="shared" si="4"/>
        <v>0</v>
      </c>
      <c r="F17" s="214"/>
      <c r="G17" s="79"/>
    </row>
    <row r="18" spans="1:7" s="80" customFormat="1" ht="15.75" customHeight="1">
      <c r="A18" s="98"/>
      <c r="B18" s="317">
        <f t="shared" ref="B18" si="18">B19</f>
        <v>0</v>
      </c>
      <c r="C18" s="318">
        <f t="shared" ref="C18" si="19">C19</f>
        <v>0</v>
      </c>
      <c r="D18" s="319">
        <f t="shared" ref="D18" si="20">D19</f>
        <v>0</v>
      </c>
      <c r="E18" s="324">
        <f t="shared" si="4"/>
        <v>0</v>
      </c>
      <c r="F18" s="320">
        <f t="shared" ref="F18" si="21">F19</f>
        <v>0</v>
      </c>
      <c r="G18" s="79"/>
    </row>
    <row r="19" spans="1:7" s="80" customFormat="1" ht="15.75" customHeight="1">
      <c r="A19" s="98"/>
      <c r="B19" s="57"/>
      <c r="C19" s="256"/>
      <c r="D19" s="257"/>
      <c r="E19" s="287">
        <f t="shared" si="4"/>
        <v>0</v>
      </c>
      <c r="F19" s="214"/>
      <c r="G19" s="79"/>
    </row>
    <row r="20" spans="1:7" s="80" customFormat="1" ht="15.75" customHeight="1">
      <c r="A20" s="98"/>
      <c r="B20" s="317">
        <f t="shared" ref="B20" si="22">B21</f>
        <v>0</v>
      </c>
      <c r="C20" s="318">
        <f t="shared" ref="C20" si="23">C21</f>
        <v>0</v>
      </c>
      <c r="D20" s="319">
        <f t="shared" ref="D20" si="24">D21</f>
        <v>0</v>
      </c>
      <c r="E20" s="324">
        <f t="shared" si="4"/>
        <v>0</v>
      </c>
      <c r="F20" s="320">
        <f t="shared" ref="F20" si="25">F21</f>
        <v>0</v>
      </c>
      <c r="G20" s="79"/>
    </row>
    <row r="21" spans="1:7" s="80" customFormat="1" ht="15.75" customHeight="1">
      <c r="A21" s="98"/>
      <c r="B21" s="57"/>
      <c r="C21" s="256"/>
      <c r="D21" s="257"/>
      <c r="E21" s="287">
        <f t="shared" si="4"/>
        <v>0</v>
      </c>
      <c r="F21" s="214"/>
      <c r="G21" s="79"/>
    </row>
    <row r="22" spans="1:7" s="80" customFormat="1" ht="15.75" customHeight="1">
      <c r="A22" s="98"/>
      <c r="B22" s="317">
        <f t="shared" ref="B22" si="26">B23</f>
        <v>0</v>
      </c>
      <c r="C22" s="318">
        <f t="shared" ref="C22" si="27">C23</f>
        <v>0</v>
      </c>
      <c r="D22" s="319">
        <f t="shared" ref="D22" si="28">D23</f>
        <v>0</v>
      </c>
      <c r="E22" s="324">
        <f t="shared" si="4"/>
        <v>0</v>
      </c>
      <c r="F22" s="320">
        <f t="shared" ref="F22" si="29">F23</f>
        <v>0</v>
      </c>
      <c r="G22" s="79"/>
    </row>
    <row r="23" spans="1:7" s="80" customFormat="1" ht="15.75" customHeight="1">
      <c r="A23" s="98"/>
      <c r="B23" s="57"/>
      <c r="C23" s="256"/>
      <c r="D23" s="257"/>
      <c r="E23" s="359">
        <f t="shared" si="4"/>
        <v>0</v>
      </c>
      <c r="F23" s="214"/>
      <c r="G23" s="79"/>
    </row>
    <row r="24" spans="1:7" s="80" customFormat="1" ht="15.75" customHeight="1">
      <c r="A24" s="98"/>
      <c r="B24" s="608" t="s">
        <v>112</v>
      </c>
      <c r="C24" s="604"/>
      <c r="D24" s="606"/>
      <c r="E24" s="325" cm="1">
        <f t="array" ref="E24">SUMPRODUCT((MOD(ROW(E8:E22),2)=0)*(E8:E22))</f>
        <v>0</v>
      </c>
      <c r="F24" s="357"/>
      <c r="G24" s="79"/>
    </row>
    <row r="25" spans="1:7" s="80" customFormat="1" ht="15.75" customHeight="1">
      <c r="A25" s="98"/>
      <c r="B25" s="609"/>
      <c r="C25" s="605"/>
      <c r="D25" s="607"/>
      <c r="E25" s="361" cm="1">
        <f t="array" ref="E25">SUMPRODUCT((MOD(ROW(E9:E23),2)=1)*(E9:E23))</f>
        <v>0</v>
      </c>
      <c r="F25" s="358"/>
      <c r="G25" s="79"/>
    </row>
    <row r="26" spans="1:7" s="78" customFormat="1" ht="23.25" customHeight="1">
      <c r="A26" s="88"/>
      <c r="B26" s="92" t="s">
        <v>103</v>
      </c>
      <c r="C26" s="93"/>
      <c r="D26" s="93"/>
      <c r="E26" s="360"/>
      <c r="F26" s="94"/>
      <c r="G26" s="76"/>
    </row>
    <row r="27" spans="1:7" s="78" customFormat="1" ht="23.25" customHeight="1">
      <c r="A27" s="88"/>
      <c r="B27" s="95" t="s">
        <v>98</v>
      </c>
      <c r="C27" s="96" t="s">
        <v>99</v>
      </c>
      <c r="D27" s="96" t="s">
        <v>100</v>
      </c>
      <c r="E27" s="96" t="s">
        <v>101</v>
      </c>
      <c r="F27" s="97" t="s">
        <v>102</v>
      </c>
      <c r="G27" s="76"/>
    </row>
    <row r="28" spans="1:7" s="216" customFormat="1" ht="15.75" customHeight="1">
      <c r="A28" s="232"/>
      <c r="B28" s="317">
        <f>B29</f>
        <v>0</v>
      </c>
      <c r="C28" s="318">
        <f>C29</f>
        <v>0</v>
      </c>
      <c r="D28" s="319">
        <f>D29</f>
        <v>0</v>
      </c>
      <c r="E28" s="362">
        <f>E29</f>
        <v>0</v>
      </c>
      <c r="F28" s="317">
        <f>F29</f>
        <v>0</v>
      </c>
      <c r="G28" s="215"/>
    </row>
    <row r="29" spans="1:7" s="80" customFormat="1" ht="15.75" customHeight="1">
      <c r="A29" s="98"/>
      <c r="B29" s="363"/>
      <c r="C29" s="364"/>
      <c r="D29" s="365"/>
      <c r="E29" s="366"/>
      <c r="F29" s="363"/>
      <c r="G29" s="79"/>
    </row>
    <row r="30" spans="1:7" s="216" customFormat="1" ht="15.75" customHeight="1">
      <c r="A30" s="232"/>
      <c r="B30" s="317">
        <f>B31</f>
        <v>0</v>
      </c>
      <c r="C30" s="318">
        <f>C31</f>
        <v>0</v>
      </c>
      <c r="D30" s="319">
        <f>D31</f>
        <v>0</v>
      </c>
      <c r="E30" s="362">
        <f>E31</f>
        <v>0</v>
      </c>
      <c r="F30" s="317">
        <f>F31</f>
        <v>0</v>
      </c>
      <c r="G30" s="215"/>
    </row>
    <row r="31" spans="1:7" s="80" customFormat="1" ht="15.75" customHeight="1">
      <c r="A31" s="98"/>
      <c r="B31" s="363"/>
      <c r="C31" s="364"/>
      <c r="D31" s="365"/>
      <c r="E31" s="366"/>
      <c r="F31" s="363"/>
      <c r="G31" s="79"/>
    </row>
    <row r="32" spans="1:7" s="216" customFormat="1" ht="15.75" customHeight="1">
      <c r="A32" s="232"/>
      <c r="B32" s="619" t="s">
        <v>112</v>
      </c>
      <c r="C32" s="617"/>
      <c r="D32" s="617"/>
      <c r="E32" s="367">
        <f>E28+E30</f>
        <v>0</v>
      </c>
      <c r="F32" s="254"/>
      <c r="G32" s="215"/>
    </row>
    <row r="33" spans="1:9" s="80" customFormat="1" ht="15.75" customHeight="1">
      <c r="A33" s="98"/>
      <c r="B33" s="620"/>
      <c r="C33" s="618"/>
      <c r="D33" s="618"/>
      <c r="E33" s="288">
        <f>E29+E31</f>
        <v>0</v>
      </c>
      <c r="F33" s="255"/>
      <c r="G33" s="79"/>
    </row>
    <row r="34" spans="1:9" s="80" customFormat="1" ht="21" customHeight="1">
      <c r="A34" s="98"/>
      <c r="B34" s="610" t="s">
        <v>408</v>
      </c>
      <c r="C34" s="611"/>
      <c r="D34" s="611"/>
      <c r="E34" s="611"/>
      <c r="F34" s="612"/>
      <c r="G34" s="79"/>
    </row>
    <row r="35" spans="1:9" s="80" customFormat="1" ht="21" customHeight="1">
      <c r="A35" s="98"/>
      <c r="B35" s="613"/>
      <c r="C35" s="614"/>
      <c r="D35" s="614"/>
      <c r="E35" s="614"/>
      <c r="F35" s="615"/>
      <c r="G35" s="79"/>
    </row>
    <row r="36" spans="1:9" s="80" customFormat="1" ht="27" customHeight="1">
      <c r="A36" s="98"/>
      <c r="B36" s="96" t="s">
        <v>104</v>
      </c>
      <c r="C36" s="621" t="s">
        <v>105</v>
      </c>
      <c r="D36" s="622"/>
      <c r="E36" s="97" t="s">
        <v>101</v>
      </c>
      <c r="F36" s="97" t="s">
        <v>106</v>
      </c>
      <c r="G36" s="79"/>
    </row>
    <row r="37" spans="1:9" s="80" customFormat="1" ht="21" customHeight="1">
      <c r="A37" s="98"/>
      <c r="B37" s="634" t="s">
        <v>391</v>
      </c>
      <c r="C37" s="634" t="s">
        <v>392</v>
      </c>
      <c r="D37" s="636" t="s">
        <v>409</v>
      </c>
      <c r="E37" s="619" t="s">
        <v>101</v>
      </c>
      <c r="F37" s="619" t="s">
        <v>106</v>
      </c>
      <c r="G37" s="79"/>
    </row>
    <row r="38" spans="1:9" s="80" customFormat="1" ht="21" customHeight="1">
      <c r="A38" s="98"/>
      <c r="B38" s="635"/>
      <c r="C38" s="635"/>
      <c r="D38" s="637"/>
      <c r="E38" s="620"/>
      <c r="F38" s="620"/>
      <c r="G38" s="79"/>
      <c r="I38" s="80" t="s">
        <v>410</v>
      </c>
    </row>
    <row r="39" spans="1:9" s="80" customFormat="1" ht="15.75" customHeight="1">
      <c r="A39" s="98"/>
      <c r="B39" s="330">
        <f>B40</f>
        <v>0</v>
      </c>
      <c r="C39" s="331">
        <f>C40</f>
        <v>0</v>
      </c>
      <c r="D39" s="249"/>
      <c r="E39" s="333">
        <f>E40</f>
        <v>0</v>
      </c>
      <c r="F39" s="337">
        <f>E39/2</f>
        <v>0</v>
      </c>
      <c r="G39" s="79"/>
      <c r="I39" s="80" t="s">
        <v>109</v>
      </c>
    </row>
    <row r="40" spans="1:9" s="80" customFormat="1" ht="15.75" customHeight="1">
      <c r="A40" s="98"/>
      <c r="B40" s="57"/>
      <c r="C40" s="343"/>
      <c r="D40" s="344"/>
      <c r="E40" s="253"/>
      <c r="F40" s="345">
        <f>E40/2</f>
        <v>0</v>
      </c>
      <c r="G40" s="79"/>
      <c r="I40" s="80" t="s">
        <v>110</v>
      </c>
    </row>
    <row r="41" spans="1:9" s="80" customFormat="1" ht="15.75" customHeight="1">
      <c r="A41" s="98"/>
      <c r="B41" s="330">
        <f t="shared" ref="B41" si="30">B42</f>
        <v>0</v>
      </c>
      <c r="C41" s="331">
        <f t="shared" ref="C41" si="31">C42</f>
        <v>0</v>
      </c>
      <c r="D41" s="249"/>
      <c r="E41" s="333">
        <f>E42</f>
        <v>0</v>
      </c>
      <c r="F41" s="337">
        <f t="shared" ref="F41:F48" si="32">E41/2</f>
        <v>0</v>
      </c>
      <c r="G41" s="79"/>
      <c r="I41" s="80" t="s">
        <v>411</v>
      </c>
    </row>
    <row r="42" spans="1:9" s="80" customFormat="1" ht="15.75" customHeight="1">
      <c r="A42" s="98"/>
      <c r="B42" s="57"/>
      <c r="C42" s="343"/>
      <c r="D42" s="344"/>
      <c r="E42" s="253"/>
      <c r="F42" s="345">
        <f t="shared" si="32"/>
        <v>0</v>
      </c>
      <c r="G42" s="79"/>
    </row>
    <row r="43" spans="1:9" s="80" customFormat="1" ht="15.75" customHeight="1">
      <c r="A43" s="98"/>
      <c r="B43" s="334">
        <f>B44</f>
        <v>0</v>
      </c>
      <c r="C43" s="335">
        <f t="shared" ref="C43" si="33">C44</f>
        <v>0</v>
      </c>
      <c r="D43" s="346"/>
      <c r="E43" s="336">
        <f t="shared" ref="E43" si="34">E44</f>
        <v>0</v>
      </c>
      <c r="F43" s="337">
        <f t="shared" si="32"/>
        <v>0</v>
      </c>
      <c r="G43" s="79"/>
      <c r="I43" s="80" t="s">
        <v>412</v>
      </c>
    </row>
    <row r="44" spans="1:9" s="80" customFormat="1" ht="15.75" customHeight="1">
      <c r="A44" s="98"/>
      <c r="B44" s="57"/>
      <c r="C44" s="343"/>
      <c r="D44" s="344"/>
      <c r="E44" s="253"/>
      <c r="F44" s="345">
        <f t="shared" si="32"/>
        <v>0</v>
      </c>
      <c r="G44" s="79"/>
      <c r="I44" s="80" t="s">
        <v>382</v>
      </c>
    </row>
    <row r="45" spans="1:9" s="80" customFormat="1" ht="15.75" customHeight="1">
      <c r="A45" s="98"/>
      <c r="B45" s="330">
        <f t="shared" ref="B45" si="35">B46</f>
        <v>0</v>
      </c>
      <c r="C45" s="331">
        <f t="shared" ref="C45" si="36">C46</f>
        <v>0</v>
      </c>
      <c r="D45" s="249"/>
      <c r="E45" s="333">
        <f t="shared" ref="E45" si="37">E46</f>
        <v>0</v>
      </c>
      <c r="F45" s="337">
        <f t="shared" si="32"/>
        <v>0</v>
      </c>
      <c r="G45" s="79"/>
      <c r="I45" s="80" t="s">
        <v>383</v>
      </c>
    </row>
    <row r="46" spans="1:9" s="80" customFormat="1" ht="15.75" customHeight="1">
      <c r="A46" s="98"/>
      <c r="B46" s="57"/>
      <c r="C46" s="343"/>
      <c r="D46" s="344"/>
      <c r="E46" s="253"/>
      <c r="F46" s="345">
        <f t="shared" si="32"/>
        <v>0</v>
      </c>
      <c r="G46" s="79"/>
      <c r="I46" s="80" t="s">
        <v>413</v>
      </c>
    </row>
    <row r="47" spans="1:9" s="80" customFormat="1" ht="15.75" customHeight="1">
      <c r="A47" s="98"/>
      <c r="B47" s="330">
        <f t="shared" ref="B47" si="38">B48</f>
        <v>0</v>
      </c>
      <c r="C47" s="331">
        <f t="shared" ref="C47" si="39">C48</f>
        <v>0</v>
      </c>
      <c r="D47" s="249"/>
      <c r="E47" s="333">
        <f t="shared" ref="E47" si="40">E48</f>
        <v>0</v>
      </c>
      <c r="F47" s="337">
        <f t="shared" si="32"/>
        <v>0</v>
      </c>
      <c r="G47" s="79"/>
    </row>
    <row r="48" spans="1:9" s="80" customFormat="1" ht="15.75" customHeight="1">
      <c r="A48" s="98"/>
      <c r="B48" s="57"/>
      <c r="C48" s="343"/>
      <c r="D48" s="347"/>
      <c r="E48" s="253"/>
      <c r="F48" s="345">
        <f t="shared" si="32"/>
        <v>0</v>
      </c>
      <c r="G48" s="79"/>
    </row>
    <row r="49" spans="1:10" s="80" customFormat="1" ht="15.75" customHeight="1">
      <c r="A49" s="98"/>
      <c r="B49" s="638" t="s">
        <v>416</v>
      </c>
      <c r="C49" s="606"/>
      <c r="D49" s="338">
        <f>COUNTIF(D39:D48,"購入/")</f>
        <v>0</v>
      </c>
      <c r="E49" s="339" cm="1">
        <f t="array" ref="E49">SUMPRODUCT((D39:D47="購入/")*(E39:E47))</f>
        <v>0</v>
      </c>
      <c r="F49" s="337" cm="1">
        <f t="array" ref="F49">SUMPRODUCT((D39:D47="購入/")*(F39:F47))</f>
        <v>0</v>
      </c>
      <c r="G49" s="79"/>
    </row>
    <row r="50" spans="1:10" s="80" customFormat="1" ht="15.75" customHeight="1">
      <c r="A50" s="98"/>
      <c r="B50" s="639"/>
      <c r="C50" s="607"/>
      <c r="D50" s="327">
        <f>COUNTIF(D39:D48,"購入")</f>
        <v>0</v>
      </c>
      <c r="E50" s="348" cm="1">
        <f t="array" ref="E50">SUMPRODUCT((D40:D48="購入")*(E40:E48))</f>
        <v>0</v>
      </c>
      <c r="F50" s="345" cm="1">
        <f t="array" ref="F50">SUMPRODUCT((D40:D48="購入")*(F40:F48))</f>
        <v>0</v>
      </c>
      <c r="G50" s="79"/>
      <c r="J50" s="326"/>
    </row>
    <row r="51" spans="1:10" s="80" customFormat="1" ht="15.75" customHeight="1">
      <c r="A51" s="98"/>
      <c r="B51" s="638" t="s">
        <v>111</v>
      </c>
      <c r="C51" s="604"/>
      <c r="D51" s="338">
        <f>COUNTIF(D39:D48,"レンタル/")</f>
        <v>0</v>
      </c>
      <c r="E51" s="340">
        <f>SUMPRODUCT((D39:D47="レンタル/")*(E39:E47))</f>
        <v>0</v>
      </c>
      <c r="F51" s="337" cm="1">
        <f t="array" ref="F51">SUMPRODUCT((D39:D47="レンタル/")*(F39:F47))</f>
        <v>0</v>
      </c>
      <c r="G51" s="79"/>
    </row>
    <row r="52" spans="1:10" s="80" customFormat="1" ht="15.75" customHeight="1">
      <c r="A52" s="98"/>
      <c r="B52" s="639"/>
      <c r="C52" s="605"/>
      <c r="D52" s="327">
        <f>COUNTIF(D39:D48,"レンタル")</f>
        <v>0</v>
      </c>
      <c r="E52" s="293" cm="1">
        <f t="array" ref="E52">SUMPRODUCT((D40:D48="レンタル")*(E40:E48))</f>
        <v>0</v>
      </c>
      <c r="F52" s="345">
        <f>SUMPRODUCT((D40:D48="レンタル")*(F40:F48))</f>
        <v>0</v>
      </c>
      <c r="G52" s="79"/>
    </row>
    <row r="53" spans="1:10" s="80" customFormat="1" ht="15.75" customHeight="1">
      <c r="A53" s="98"/>
      <c r="B53" s="638" t="s">
        <v>423</v>
      </c>
      <c r="C53" s="604"/>
      <c r="D53" s="338">
        <f>COUNTIF(D39:D48,"リース/")</f>
        <v>0</v>
      </c>
      <c r="E53" s="337" cm="1">
        <f t="array" ref="E53">SUMPRODUCT((D39:D47="リース/")*(E39:E47))</f>
        <v>0</v>
      </c>
      <c r="F53" s="337" cm="1">
        <f t="array" ref="F53">SUMPRODUCT((D39:D47="リース/")*(F39:F47))</f>
        <v>0</v>
      </c>
      <c r="G53" s="79"/>
    </row>
    <row r="54" spans="1:10" s="80" customFormat="1" ht="15.75" customHeight="1">
      <c r="A54" s="98"/>
      <c r="B54" s="639"/>
      <c r="C54" s="605"/>
      <c r="D54" s="327">
        <f>COUNTIF(D39:D48,"リース")</f>
        <v>0</v>
      </c>
      <c r="E54" s="345" cm="1">
        <f t="array" ref="E54">SUMPRODUCT((D40:D48="リース")*(E40:E48))</f>
        <v>0</v>
      </c>
      <c r="F54" s="345" cm="1">
        <f t="array" ref="F54">SUMPRODUCT((D40:D48="リース")*(F40:F48))</f>
        <v>0</v>
      </c>
      <c r="G54" s="79"/>
    </row>
    <row r="55" spans="1:10" s="80" customFormat="1" ht="15.75" customHeight="1">
      <c r="A55" s="98"/>
      <c r="B55" s="638" t="s">
        <v>414</v>
      </c>
      <c r="C55" s="604"/>
      <c r="D55" s="338">
        <f>COUNTIF(D39:D48,"作業委託/")</f>
        <v>0</v>
      </c>
      <c r="E55" s="340" cm="1">
        <f t="array" ref="E55">SUMPRODUCT((D39:D47="作業委託/")*(E39:E47))</f>
        <v>0</v>
      </c>
      <c r="F55" s="337" cm="1">
        <f t="array" ref="F55">SUMPRODUCT((D43:D51="作業委託/")*(F43:F51))</f>
        <v>0</v>
      </c>
      <c r="G55" s="79"/>
    </row>
    <row r="56" spans="1:10" s="80" customFormat="1" ht="15.75" customHeight="1">
      <c r="A56" s="98"/>
      <c r="B56" s="639"/>
      <c r="C56" s="605"/>
      <c r="D56" s="327">
        <f>COUNTIF(D39:D48,"作業委託")</f>
        <v>0</v>
      </c>
      <c r="E56" s="328" cm="1">
        <f t="array" ref="E56">SUMPRODUCT((D40:D48="作業委託")*(E40:E48))</f>
        <v>0</v>
      </c>
      <c r="F56" s="349" cm="1">
        <f t="array" ref="F56">SUMPRODUCT((D40:D48="作業委託")*(F40:F48))</f>
        <v>0</v>
      </c>
      <c r="G56" s="79"/>
    </row>
    <row r="57" spans="1:10" s="80" customFormat="1" ht="15.75" customHeight="1">
      <c r="A57" s="98"/>
      <c r="B57" s="638" t="s">
        <v>112</v>
      </c>
      <c r="C57" s="604"/>
      <c r="D57" s="454">
        <f>SUM(D49,D51,D53,D55)</f>
        <v>0</v>
      </c>
      <c r="E57" s="341">
        <f>E49+E51+E53+E55</f>
        <v>0</v>
      </c>
      <c r="F57" s="342">
        <f>ROUNDDOWN(IF(F49+F51+F53+F55&gt;1000000,1000000,F49+F51+F53+F55),-3)</f>
        <v>0</v>
      </c>
      <c r="G57" s="79"/>
    </row>
    <row r="58" spans="1:10" s="80" customFormat="1" ht="15.75" customHeight="1">
      <c r="A58" s="98"/>
      <c r="B58" s="639"/>
      <c r="C58" s="605"/>
      <c r="D58" s="455">
        <f>SUM(D50,D52,D54,D56)</f>
        <v>0</v>
      </c>
      <c r="E58" s="329">
        <f>E50+E52+E54+E56</f>
        <v>0</v>
      </c>
      <c r="F58" s="290">
        <f>ROUNDDOWN(IF(F50+F52+F54+F56&gt;1000000,1000000,F50+F52+F54+F56),-3)</f>
        <v>0</v>
      </c>
      <c r="G58" s="79"/>
    </row>
    <row r="59" spans="1:10" s="80" customFormat="1" ht="12" customHeight="1">
      <c r="A59" s="98"/>
      <c r="B59" s="610" t="s">
        <v>107</v>
      </c>
      <c r="C59" s="623"/>
      <c r="D59" s="623"/>
      <c r="E59" s="624"/>
      <c r="F59" s="625"/>
      <c r="G59" s="79"/>
    </row>
    <row r="60" spans="1:10" s="80" customFormat="1" ht="9" customHeight="1">
      <c r="A60" s="98"/>
      <c r="B60" s="626"/>
      <c r="C60" s="627"/>
      <c r="D60" s="627"/>
      <c r="E60" s="627"/>
      <c r="F60" s="628"/>
      <c r="G60" s="79"/>
    </row>
    <row r="61" spans="1:10" s="80" customFormat="1" ht="21" customHeight="1">
      <c r="A61" s="98"/>
      <c r="B61" s="634" t="s">
        <v>391</v>
      </c>
      <c r="C61" s="634" t="s">
        <v>392</v>
      </c>
      <c r="D61" s="593" t="s">
        <v>108</v>
      </c>
      <c r="E61" s="619" t="s">
        <v>101</v>
      </c>
      <c r="F61" s="619" t="s">
        <v>106</v>
      </c>
      <c r="G61" s="79"/>
    </row>
    <row r="62" spans="1:10" s="80" customFormat="1" ht="21" customHeight="1">
      <c r="A62" s="98"/>
      <c r="B62" s="635"/>
      <c r="C62" s="635"/>
      <c r="D62" s="594"/>
      <c r="E62" s="620"/>
      <c r="F62" s="620"/>
      <c r="G62" s="79"/>
    </row>
    <row r="63" spans="1:10" s="80" customFormat="1" ht="15.75" customHeight="1">
      <c r="A63" s="98"/>
      <c r="B63" s="330">
        <f>B64</f>
        <v>0</v>
      </c>
      <c r="C63" s="331">
        <f>C64</f>
        <v>0</v>
      </c>
      <c r="D63" s="332"/>
      <c r="E63" s="333">
        <f>E64</f>
        <v>0</v>
      </c>
      <c r="F63" s="337">
        <f>E63/2</f>
        <v>0</v>
      </c>
      <c r="G63" s="79"/>
      <c r="I63" s="80" t="s">
        <v>109</v>
      </c>
    </row>
    <row r="64" spans="1:10" s="80" customFormat="1" ht="15.75" customHeight="1">
      <c r="A64" s="98"/>
      <c r="B64" s="99"/>
      <c r="C64" s="100"/>
      <c r="D64" s="101"/>
      <c r="E64" s="253"/>
      <c r="F64" s="289">
        <f>E64/2</f>
        <v>0</v>
      </c>
      <c r="G64" s="79"/>
      <c r="I64" s="80" t="s">
        <v>110</v>
      </c>
    </row>
    <row r="65" spans="1:9" s="80" customFormat="1" ht="15.75" customHeight="1">
      <c r="A65" s="98"/>
      <c r="B65" s="330">
        <f t="shared" ref="B65" si="41">B66</f>
        <v>0</v>
      </c>
      <c r="C65" s="331">
        <f t="shared" ref="C65" si="42">C66</f>
        <v>0</v>
      </c>
      <c r="D65" s="332"/>
      <c r="E65" s="333">
        <f t="shared" ref="E65" si="43">E66</f>
        <v>0</v>
      </c>
      <c r="F65" s="337">
        <f t="shared" ref="F65:F72" si="44">E65/2</f>
        <v>0</v>
      </c>
      <c r="G65" s="79"/>
    </row>
    <row r="66" spans="1:9" s="80" customFormat="1" ht="15.75" customHeight="1">
      <c r="A66" s="98"/>
      <c r="B66" s="99"/>
      <c r="C66" s="100"/>
      <c r="D66" s="101"/>
      <c r="E66" s="253"/>
      <c r="F66" s="289">
        <f t="shared" si="44"/>
        <v>0</v>
      </c>
      <c r="G66" s="79"/>
    </row>
    <row r="67" spans="1:9" s="80" customFormat="1" ht="15.75" customHeight="1">
      <c r="A67" s="98"/>
      <c r="B67" s="330">
        <f t="shared" ref="B67" si="45">B68</f>
        <v>0</v>
      </c>
      <c r="C67" s="331">
        <f t="shared" ref="C67" si="46">C68</f>
        <v>0</v>
      </c>
      <c r="D67" s="332"/>
      <c r="E67" s="333">
        <f t="shared" ref="E67" si="47">E68</f>
        <v>0</v>
      </c>
      <c r="F67" s="337">
        <f t="shared" si="44"/>
        <v>0</v>
      </c>
      <c r="G67" s="79"/>
      <c r="I67" s="80" t="s">
        <v>382</v>
      </c>
    </row>
    <row r="68" spans="1:9" s="80" customFormat="1" ht="15.75" customHeight="1">
      <c r="A68" s="98"/>
      <c r="B68" s="99"/>
      <c r="C68" s="100"/>
      <c r="D68" s="101"/>
      <c r="E68" s="253"/>
      <c r="F68" s="289">
        <f t="shared" si="44"/>
        <v>0</v>
      </c>
      <c r="G68" s="79"/>
      <c r="I68" s="80" t="s">
        <v>383</v>
      </c>
    </row>
    <row r="69" spans="1:9" s="80" customFormat="1" ht="15.75" customHeight="1">
      <c r="A69" s="98"/>
      <c r="B69" s="330">
        <f t="shared" ref="B69" si="48">B70</f>
        <v>0</v>
      </c>
      <c r="C69" s="331">
        <f t="shared" ref="C69" si="49">C70</f>
        <v>0</v>
      </c>
      <c r="D69" s="332"/>
      <c r="E69" s="333">
        <f t="shared" ref="E69" si="50">E70</f>
        <v>0</v>
      </c>
      <c r="F69" s="337">
        <f t="shared" si="44"/>
        <v>0</v>
      </c>
      <c r="G69" s="79"/>
    </row>
    <row r="70" spans="1:9" s="80" customFormat="1" ht="15.75" customHeight="1">
      <c r="A70" s="98"/>
      <c r="B70" s="99"/>
      <c r="C70" s="100"/>
      <c r="D70" s="101"/>
      <c r="E70" s="253"/>
      <c r="F70" s="289">
        <f t="shared" si="44"/>
        <v>0</v>
      </c>
      <c r="G70" s="79"/>
    </row>
    <row r="71" spans="1:9" s="80" customFormat="1" ht="15.75" customHeight="1">
      <c r="A71" s="98"/>
      <c r="B71" s="330">
        <f t="shared" ref="B71" si="51">B72</f>
        <v>0</v>
      </c>
      <c r="C71" s="331">
        <f t="shared" ref="C71" si="52">C72</f>
        <v>0</v>
      </c>
      <c r="D71" s="332"/>
      <c r="E71" s="333">
        <f t="shared" ref="E71" si="53">E72</f>
        <v>0</v>
      </c>
      <c r="F71" s="337">
        <f t="shared" si="44"/>
        <v>0</v>
      </c>
      <c r="G71" s="79"/>
    </row>
    <row r="72" spans="1:9" s="80" customFormat="1" ht="15.75" customHeight="1">
      <c r="A72" s="98"/>
      <c r="B72" s="99"/>
      <c r="C72" s="100"/>
      <c r="D72" s="101"/>
      <c r="E72" s="253"/>
      <c r="F72" s="289">
        <f t="shared" si="44"/>
        <v>0</v>
      </c>
      <c r="G72" s="79"/>
    </row>
    <row r="73" spans="1:9" s="80" customFormat="1" ht="15.75" customHeight="1">
      <c r="A73" s="98"/>
      <c r="B73" s="597" t="s">
        <v>422</v>
      </c>
      <c r="C73" s="595"/>
      <c r="D73" s="338">
        <f>COUNTIF(D63:D72,"リース/")</f>
        <v>0</v>
      </c>
      <c r="E73" s="337">
        <f>SUMPRODUCT((D63:D71="リース/")*(E63:E71))</f>
        <v>0</v>
      </c>
      <c r="F73" s="337" cm="1">
        <f t="array" ref="F73">SUMPRODUCT((D63:D71="リース/")*(F63:F71))</f>
        <v>0</v>
      </c>
      <c r="G73" s="79"/>
    </row>
    <row r="74" spans="1:9" s="80" customFormat="1" ht="15.75" customHeight="1">
      <c r="A74" s="98"/>
      <c r="B74" s="598"/>
      <c r="C74" s="596"/>
      <c r="D74" s="291">
        <f>COUNTIF(D63:D72,"リース")</f>
        <v>0</v>
      </c>
      <c r="E74" s="289">
        <f>SUMPRODUCT((D64:D72="リース")*(E64:E72))</f>
        <v>0</v>
      </c>
      <c r="F74" s="289" cm="1">
        <f t="array" ref="F74">SUMPRODUCT((D64:D72="リース")*(F64:F72))</f>
        <v>0</v>
      </c>
      <c r="G74" s="79"/>
    </row>
    <row r="75" spans="1:9" s="80" customFormat="1" ht="15.75" customHeight="1">
      <c r="A75" s="98"/>
      <c r="B75" s="597" t="s">
        <v>111</v>
      </c>
      <c r="C75" s="595"/>
      <c r="D75" s="350">
        <f>COUNTIF(D63:D72,"レンタル/")</f>
        <v>0</v>
      </c>
      <c r="E75" s="340">
        <f>SUMPRODUCT((D63:D71="レンタル/")*(E63:E71))</f>
        <v>0</v>
      </c>
      <c r="F75" s="337" cm="1">
        <f t="array" ref="F75">SUMPRODUCT((D63:D71="レンタル/")*(F63:F71))</f>
        <v>0</v>
      </c>
      <c r="G75" s="79"/>
    </row>
    <row r="76" spans="1:9" s="80" customFormat="1" ht="15.75" customHeight="1">
      <c r="A76" s="98"/>
      <c r="B76" s="598"/>
      <c r="C76" s="596"/>
      <c r="D76" s="292">
        <f>COUNTIF(D63:D72,"レンタル")</f>
        <v>0</v>
      </c>
      <c r="E76" s="293">
        <f>SUMPRODUCT((D64:D72="レンタル")*(E64:E72))</f>
        <v>0</v>
      </c>
      <c r="F76" s="289" cm="1">
        <f t="array" ref="F76">SUMPRODUCT((D64:D72="レンタル")*(F64:F72))</f>
        <v>0</v>
      </c>
      <c r="G76" s="79"/>
    </row>
    <row r="77" spans="1:9" s="80" customFormat="1" ht="15.75" customHeight="1">
      <c r="A77" s="98"/>
      <c r="B77" s="597" t="s">
        <v>112</v>
      </c>
      <c r="C77" s="595"/>
      <c r="D77" s="456">
        <f>SUM(D73,D75)</f>
        <v>0</v>
      </c>
      <c r="E77" s="351">
        <f>E73+E75</f>
        <v>0</v>
      </c>
      <c r="F77" s="342">
        <f>ROUNDDOWN(IF(F73+F75&gt;1500000,1500000,F73+F75),-3)</f>
        <v>0</v>
      </c>
      <c r="G77" s="79"/>
    </row>
    <row r="78" spans="1:9" s="80" customFormat="1" ht="15.75" customHeight="1">
      <c r="A78" s="98"/>
      <c r="B78" s="598"/>
      <c r="C78" s="596"/>
      <c r="D78" s="457">
        <f>SUM(D74,D76)</f>
        <v>0</v>
      </c>
      <c r="E78" s="294">
        <f>E74+E76</f>
        <v>0</v>
      </c>
      <c r="F78" s="290">
        <f>ROUNDDOWN(IF(F74+F76&gt;1500000,1500000,F74+F76),-3)</f>
        <v>0</v>
      </c>
      <c r="G78" s="79"/>
    </row>
    <row r="79" spans="1:9" s="80" customFormat="1" ht="21" customHeight="1">
      <c r="A79" s="98"/>
      <c r="B79" s="631" t="s">
        <v>113</v>
      </c>
      <c r="C79" s="632"/>
      <c r="D79" s="632"/>
      <c r="E79" s="632"/>
      <c r="F79" s="633"/>
      <c r="G79" s="79"/>
    </row>
    <row r="80" spans="1:9" s="80" customFormat="1" ht="21" customHeight="1">
      <c r="A80" s="98"/>
      <c r="B80" s="10" t="s">
        <v>530</v>
      </c>
      <c r="C80" s="238" t="s">
        <v>529</v>
      </c>
      <c r="D80" s="10" t="s">
        <v>424</v>
      </c>
      <c r="E80" s="249" t="s">
        <v>114</v>
      </c>
      <c r="F80" s="250" t="s">
        <v>106</v>
      </c>
      <c r="G80" s="79"/>
    </row>
    <row r="81" spans="1:7" s="80" customFormat="1" ht="15.75" customHeight="1">
      <c r="A81" s="98"/>
      <c r="B81" s="317">
        <f>B82</f>
        <v>0</v>
      </c>
      <c r="C81" s="319">
        <f>C82</f>
        <v>0</v>
      </c>
      <c r="D81" s="445">
        <f>D82</f>
        <v>0</v>
      </c>
      <c r="E81" s="352">
        <f t="shared" ref="E81:E83" si="54">C81*D81</f>
        <v>0</v>
      </c>
      <c r="F81" s="353">
        <f>IF(C81&gt;10000,10000,C81)*D81</f>
        <v>0</v>
      </c>
      <c r="G81" s="79"/>
    </row>
    <row r="82" spans="1:7" s="80" customFormat="1" ht="15.75" customHeight="1">
      <c r="A82" s="98"/>
      <c r="B82" s="57"/>
      <c r="C82" s="257"/>
      <c r="D82" s="446"/>
      <c r="E82" s="295">
        <f t="shared" si="54"/>
        <v>0</v>
      </c>
      <c r="F82" s="296">
        <f>IF(C82&gt;10000,10000,C82)*D82</f>
        <v>0</v>
      </c>
      <c r="G82" s="79"/>
    </row>
    <row r="83" spans="1:7" s="80" customFormat="1" ht="15.75" customHeight="1">
      <c r="A83" s="98"/>
      <c r="B83" s="317">
        <f>B84</f>
        <v>0</v>
      </c>
      <c r="C83" s="319">
        <f>C84</f>
        <v>0</v>
      </c>
      <c r="D83" s="445">
        <f>D84</f>
        <v>0</v>
      </c>
      <c r="E83" s="352">
        <f t="shared" si="54"/>
        <v>0</v>
      </c>
      <c r="F83" s="354">
        <f t="shared" ref="F83:F84" si="55">IF(C83&gt;10000,10000,C83)*D83</f>
        <v>0</v>
      </c>
      <c r="G83" s="79"/>
    </row>
    <row r="84" spans="1:7" s="80" customFormat="1" ht="15.75" customHeight="1">
      <c r="A84" s="98"/>
      <c r="B84" s="57"/>
      <c r="C84" s="257"/>
      <c r="D84" s="446"/>
      <c r="E84" s="297">
        <f>C84*D84</f>
        <v>0</v>
      </c>
      <c r="F84" s="296">
        <f t="shared" si="55"/>
        <v>0</v>
      </c>
      <c r="G84" s="79"/>
    </row>
    <row r="85" spans="1:7" s="80" customFormat="1" ht="15.75" customHeight="1">
      <c r="A85" s="98"/>
      <c r="B85" s="608" t="s">
        <v>112</v>
      </c>
      <c r="C85" s="606"/>
      <c r="D85" s="629"/>
      <c r="E85" s="355" cm="1">
        <f t="array" ref="E85">SUMPRODUCT((MOD(ROW(E81:E83),2)=1)*(E81:E83))</f>
        <v>0</v>
      </c>
      <c r="F85" s="356" cm="1">
        <f t="array" ref="F85">ROUNDDOWN(SUMPRODUCT((MOD(ROW(F81:F83),2)=1)*(F81:F83)),-3)</f>
        <v>0</v>
      </c>
      <c r="G85" s="79"/>
    </row>
    <row r="86" spans="1:7" s="80" customFormat="1" ht="15.75" customHeight="1">
      <c r="A86" s="98"/>
      <c r="B86" s="609"/>
      <c r="C86" s="607"/>
      <c r="D86" s="630"/>
      <c r="E86" s="298" cm="1">
        <f t="array" ref="E86">SUMPRODUCT((MOD(ROW(E81:E83),2)=1)*(E81:E83))</f>
        <v>0</v>
      </c>
      <c r="F86" s="299" cm="1">
        <f t="array" ref="F86">ROUNDDOWN(SUMPRODUCT((MOD(ROW(F81:F84),2)=1)*(F81:F84)),-3)</f>
        <v>0</v>
      </c>
      <c r="G86" s="79"/>
    </row>
    <row r="87" spans="1:7" s="80" customFormat="1" ht="18" customHeight="1">
      <c r="A87" s="79"/>
      <c r="B87" s="79"/>
      <c r="C87" s="13"/>
      <c r="D87" s="102"/>
      <c r="E87" s="79"/>
      <c r="F87" s="79"/>
      <c r="G87" s="79"/>
    </row>
    <row r="88" spans="1:7" s="80" customFormat="1" ht="18" customHeight="1">
      <c r="A88" s="79"/>
      <c r="B88" s="79"/>
      <c r="C88" s="450"/>
      <c r="D88" s="102"/>
      <c r="E88" s="79"/>
      <c r="F88" s="79"/>
      <c r="G88" s="79"/>
    </row>
    <row r="89" spans="1:7" s="80" customFormat="1" ht="18" customHeight="1">
      <c r="C89" s="451"/>
      <c r="D89" s="81"/>
    </row>
    <row r="90" spans="1:7" s="80" customFormat="1" ht="18" customHeight="1">
      <c r="D90" s="81"/>
    </row>
    <row r="91" spans="1:7" s="80" customFormat="1" ht="18" customHeight="1">
      <c r="D91" s="81"/>
    </row>
    <row r="92" spans="1:7" s="80" customFormat="1" ht="18" customHeight="1">
      <c r="D92" s="81"/>
    </row>
    <row r="93" spans="1:7" s="80" customFormat="1" ht="18" customHeight="1">
      <c r="D93" s="81"/>
    </row>
    <row r="94" spans="1:7" s="80" customFormat="1" ht="18" customHeight="1">
      <c r="D94" s="81"/>
    </row>
    <row r="95" spans="1:7" s="80" customFormat="1" ht="18" customHeight="1">
      <c r="D95" s="81"/>
    </row>
    <row r="96" spans="1:7" s="80" customFormat="1" ht="18" customHeight="1">
      <c r="D96" s="81"/>
    </row>
    <row r="97" spans="4:4" s="80" customFormat="1" ht="18" customHeight="1">
      <c r="D97" s="81"/>
    </row>
    <row r="98" spans="4:4" s="80" customFormat="1" ht="18" customHeight="1">
      <c r="D98" s="81"/>
    </row>
    <row r="99" spans="4:4" s="80" customFormat="1" ht="18" customHeight="1">
      <c r="D99" s="81"/>
    </row>
    <row r="100" spans="4:4" s="80" customFormat="1" ht="18" customHeight="1">
      <c r="D100" s="81"/>
    </row>
    <row r="101" spans="4:4" s="80" customFormat="1" ht="18" customHeight="1">
      <c r="D101" s="81"/>
    </row>
    <row r="102" spans="4:4" s="80" customFormat="1" ht="18" customHeight="1">
      <c r="D102" s="81"/>
    </row>
    <row r="103" spans="4:4" s="80" customFormat="1" ht="18" customHeight="1">
      <c r="D103" s="81"/>
    </row>
    <row r="104" spans="4:4" s="80" customFormat="1" ht="18" customHeight="1">
      <c r="D104" s="81"/>
    </row>
    <row r="105" spans="4:4" s="80" customFormat="1" ht="18" customHeight="1">
      <c r="D105" s="81"/>
    </row>
    <row r="106" spans="4:4" s="80" customFormat="1" ht="18" customHeight="1">
      <c r="D106" s="81"/>
    </row>
    <row r="107" spans="4:4" s="80" customFormat="1" ht="18" customHeight="1">
      <c r="D107" s="81"/>
    </row>
    <row r="108" spans="4:4" s="80" customFormat="1" ht="18" customHeight="1">
      <c r="D108" s="81"/>
    </row>
    <row r="109" spans="4:4" s="80" customFormat="1" ht="18" customHeight="1">
      <c r="D109" s="81"/>
    </row>
    <row r="110" spans="4:4" s="80" customFormat="1" ht="18" customHeight="1">
      <c r="D110" s="81"/>
    </row>
    <row r="111" spans="4:4" s="80" customFormat="1" ht="18" customHeight="1">
      <c r="D111" s="81"/>
    </row>
    <row r="112" spans="4:4" s="80" customFormat="1">
      <c r="D112" s="81"/>
    </row>
    <row r="113" spans="4:4" s="80" customFormat="1">
      <c r="D113" s="81"/>
    </row>
    <row r="114" spans="4:4" s="80" customFormat="1">
      <c r="D114" s="81"/>
    </row>
    <row r="115" spans="4:4" s="80" customFormat="1">
      <c r="D115" s="81"/>
    </row>
    <row r="116" spans="4:4" s="80" customFormat="1">
      <c r="D116" s="81"/>
    </row>
    <row r="117" spans="4:4" s="80" customFormat="1">
      <c r="D117" s="81"/>
    </row>
    <row r="118" spans="4:4" s="80" customFormat="1">
      <c r="D118" s="81"/>
    </row>
    <row r="119" spans="4:4" s="80" customFormat="1">
      <c r="D119" s="81"/>
    </row>
    <row r="120" spans="4:4" s="80" customFormat="1">
      <c r="D120" s="81"/>
    </row>
    <row r="121" spans="4:4" s="80" customFormat="1">
      <c r="D121" s="81"/>
    </row>
    <row r="122" spans="4:4" s="80" customFormat="1">
      <c r="D122" s="81"/>
    </row>
    <row r="123" spans="4:4" s="80" customFormat="1">
      <c r="D123" s="81"/>
    </row>
    <row r="124" spans="4:4" s="80" customFormat="1">
      <c r="D124" s="81"/>
    </row>
    <row r="125" spans="4:4" s="80" customFormat="1">
      <c r="D125" s="81"/>
    </row>
    <row r="126" spans="4:4" s="80" customFormat="1">
      <c r="D126" s="81"/>
    </row>
    <row r="127" spans="4:4" s="80" customFormat="1">
      <c r="D127" s="81"/>
    </row>
    <row r="128" spans="4:4" s="80" customFormat="1">
      <c r="D128" s="81"/>
    </row>
    <row r="129" spans="4:4" s="80" customFormat="1">
      <c r="D129" s="81"/>
    </row>
    <row r="130" spans="4:4" s="80" customFormat="1">
      <c r="D130" s="81"/>
    </row>
    <row r="131" spans="4:4" s="80" customFormat="1">
      <c r="D131" s="81"/>
    </row>
    <row r="132" spans="4:4" s="80" customFormat="1">
      <c r="D132" s="81"/>
    </row>
    <row r="133" spans="4:4" s="80" customFormat="1">
      <c r="D133" s="81"/>
    </row>
    <row r="134" spans="4:4" s="80" customFormat="1">
      <c r="D134" s="81"/>
    </row>
    <row r="135" spans="4:4" s="80" customFormat="1">
      <c r="D135" s="81"/>
    </row>
    <row r="136" spans="4:4" s="80" customFormat="1">
      <c r="D136" s="81"/>
    </row>
    <row r="137" spans="4:4" s="80" customFormat="1">
      <c r="D137" s="81"/>
    </row>
    <row r="138" spans="4:4" s="80" customFormat="1">
      <c r="D138" s="81"/>
    </row>
    <row r="139" spans="4:4" s="80" customFormat="1">
      <c r="D139" s="81"/>
    </row>
    <row r="140" spans="4:4" s="80" customFormat="1">
      <c r="D140" s="81"/>
    </row>
    <row r="141" spans="4:4" s="80" customFormat="1">
      <c r="D141" s="81"/>
    </row>
    <row r="142" spans="4:4" s="80" customFormat="1">
      <c r="D142" s="81"/>
    </row>
    <row r="143" spans="4:4" s="80" customFormat="1">
      <c r="D143" s="81"/>
    </row>
    <row r="144" spans="4:4" s="80" customFormat="1">
      <c r="D144" s="81"/>
    </row>
    <row r="145" spans="4:4" s="80" customFormat="1">
      <c r="D145" s="81"/>
    </row>
    <row r="146" spans="4:4" s="80" customFormat="1">
      <c r="D146" s="81"/>
    </row>
    <row r="147" spans="4:4" s="80" customFormat="1">
      <c r="D147" s="81"/>
    </row>
    <row r="148" spans="4:4" s="80" customFormat="1">
      <c r="D148" s="81"/>
    </row>
    <row r="149" spans="4:4" s="80" customFormat="1">
      <c r="D149" s="81"/>
    </row>
    <row r="150" spans="4:4" s="80" customFormat="1">
      <c r="D150" s="81"/>
    </row>
    <row r="151" spans="4:4" s="80" customFormat="1">
      <c r="D151" s="81"/>
    </row>
    <row r="152" spans="4:4" s="80" customFormat="1">
      <c r="D152" s="81"/>
    </row>
    <row r="153" spans="4:4" s="80" customFormat="1">
      <c r="D153" s="81"/>
    </row>
    <row r="154" spans="4:4" s="80" customFormat="1">
      <c r="D154" s="81"/>
    </row>
    <row r="155" spans="4:4" s="80" customFormat="1">
      <c r="D155" s="81"/>
    </row>
    <row r="156" spans="4:4" s="80" customFormat="1">
      <c r="D156" s="81"/>
    </row>
    <row r="157" spans="4:4" s="80" customFormat="1">
      <c r="D157" s="81"/>
    </row>
    <row r="158" spans="4:4" s="80" customFormat="1">
      <c r="D158" s="81"/>
    </row>
    <row r="159" spans="4:4" s="80" customFormat="1">
      <c r="D159" s="81"/>
    </row>
    <row r="160" spans="4:4" s="80" customFormat="1">
      <c r="D160" s="81"/>
    </row>
    <row r="161" spans="4:4" s="80" customFormat="1">
      <c r="D161" s="81"/>
    </row>
    <row r="162" spans="4:4" s="80" customFormat="1">
      <c r="D162" s="81"/>
    </row>
    <row r="163" spans="4:4" s="80" customFormat="1">
      <c r="D163" s="81"/>
    </row>
    <row r="164" spans="4:4" s="80" customFormat="1">
      <c r="D164" s="81"/>
    </row>
    <row r="165" spans="4:4" s="80" customFormat="1">
      <c r="D165" s="81"/>
    </row>
    <row r="166" spans="4:4" s="80" customFormat="1">
      <c r="D166" s="81"/>
    </row>
    <row r="167" spans="4:4" s="80" customFormat="1">
      <c r="D167" s="81"/>
    </row>
    <row r="168" spans="4:4" s="80" customFormat="1">
      <c r="D168" s="81"/>
    </row>
    <row r="169" spans="4:4" s="80" customFormat="1">
      <c r="D169" s="81"/>
    </row>
    <row r="170" spans="4:4" s="80" customFormat="1">
      <c r="D170" s="81"/>
    </row>
    <row r="171" spans="4:4" s="80" customFormat="1">
      <c r="D171" s="81"/>
    </row>
    <row r="172" spans="4:4" s="80" customFormat="1">
      <c r="D172" s="81"/>
    </row>
    <row r="173" spans="4:4" s="80" customFormat="1">
      <c r="D173" s="81"/>
    </row>
    <row r="174" spans="4:4" s="80" customFormat="1">
      <c r="D174" s="81"/>
    </row>
    <row r="175" spans="4:4" s="80" customFormat="1">
      <c r="D175" s="81"/>
    </row>
    <row r="176" spans="4:4" s="80" customFormat="1">
      <c r="D176" s="81"/>
    </row>
    <row r="177" spans="4:4" s="80" customFormat="1">
      <c r="D177" s="81"/>
    </row>
    <row r="178" spans="4:4" s="80" customFormat="1">
      <c r="D178" s="81"/>
    </row>
    <row r="179" spans="4:4" s="80" customFormat="1">
      <c r="D179" s="81"/>
    </row>
    <row r="180" spans="4:4" s="80" customFormat="1">
      <c r="D180" s="81"/>
    </row>
    <row r="181" spans="4:4" s="80" customFormat="1">
      <c r="D181" s="81"/>
    </row>
    <row r="182" spans="4:4" s="80" customFormat="1">
      <c r="D182" s="81"/>
    </row>
    <row r="183" spans="4:4" s="80" customFormat="1">
      <c r="D183" s="81"/>
    </row>
    <row r="184" spans="4:4" s="80" customFormat="1">
      <c r="D184" s="81"/>
    </row>
    <row r="185" spans="4:4" s="80" customFormat="1">
      <c r="D185" s="81"/>
    </row>
    <row r="186" spans="4:4" s="80" customFormat="1">
      <c r="D186" s="81"/>
    </row>
    <row r="187" spans="4:4" s="80" customFormat="1">
      <c r="D187" s="81"/>
    </row>
    <row r="188" spans="4:4" s="80" customFormat="1">
      <c r="D188" s="81"/>
    </row>
    <row r="189" spans="4:4" s="80" customFormat="1">
      <c r="D189" s="81"/>
    </row>
    <row r="190" spans="4:4" s="80" customFormat="1">
      <c r="D190" s="81"/>
    </row>
    <row r="191" spans="4:4" s="80" customFormat="1">
      <c r="D191" s="81"/>
    </row>
    <row r="192" spans="4:4" s="80" customFormat="1">
      <c r="D192" s="81"/>
    </row>
    <row r="193" spans="4:4" s="80" customFormat="1">
      <c r="D193" s="81"/>
    </row>
    <row r="194" spans="4:4" s="80" customFormat="1">
      <c r="D194" s="81"/>
    </row>
    <row r="195" spans="4:4" s="80" customFormat="1">
      <c r="D195" s="81"/>
    </row>
    <row r="196" spans="4:4" s="80" customFormat="1">
      <c r="D196" s="81"/>
    </row>
    <row r="197" spans="4:4" s="80" customFormat="1">
      <c r="D197" s="81"/>
    </row>
    <row r="198" spans="4:4" s="80" customFormat="1">
      <c r="D198" s="81"/>
    </row>
    <row r="199" spans="4:4" s="80" customFormat="1">
      <c r="D199" s="81"/>
    </row>
    <row r="200" spans="4:4" s="80" customFormat="1">
      <c r="D200" s="81"/>
    </row>
    <row r="201" spans="4:4" s="80" customFormat="1">
      <c r="D201" s="81"/>
    </row>
    <row r="202" spans="4:4" s="80" customFormat="1">
      <c r="D202" s="81"/>
    </row>
    <row r="203" spans="4:4" s="80" customFormat="1">
      <c r="D203" s="81"/>
    </row>
    <row r="204" spans="4:4" s="80" customFormat="1">
      <c r="D204" s="81"/>
    </row>
    <row r="205" spans="4:4" s="80" customFormat="1">
      <c r="D205" s="81"/>
    </row>
    <row r="206" spans="4:4" s="80" customFormat="1">
      <c r="D206" s="81"/>
    </row>
    <row r="207" spans="4:4" s="80" customFormat="1">
      <c r="D207" s="81"/>
    </row>
    <row r="208" spans="4:4" s="80" customFormat="1">
      <c r="D208" s="81"/>
    </row>
    <row r="209" spans="4:4" s="80" customFormat="1">
      <c r="D209" s="81"/>
    </row>
    <row r="210" spans="4:4" s="80" customFormat="1">
      <c r="D210" s="81"/>
    </row>
    <row r="211" spans="4:4" s="80" customFormat="1">
      <c r="D211" s="81"/>
    </row>
    <row r="212" spans="4:4" s="80" customFormat="1">
      <c r="D212" s="81"/>
    </row>
    <row r="213" spans="4:4" s="80" customFormat="1">
      <c r="D213" s="81"/>
    </row>
    <row r="214" spans="4:4" s="80" customFormat="1">
      <c r="D214" s="81"/>
    </row>
    <row r="215" spans="4:4" s="80" customFormat="1">
      <c r="D215" s="81"/>
    </row>
    <row r="216" spans="4:4" s="80" customFormat="1">
      <c r="D216" s="81"/>
    </row>
    <row r="217" spans="4:4" s="80" customFormat="1">
      <c r="D217" s="81"/>
    </row>
    <row r="218" spans="4:4" s="80" customFormat="1">
      <c r="D218" s="81"/>
    </row>
    <row r="219" spans="4:4" s="80" customFormat="1">
      <c r="D219" s="81"/>
    </row>
    <row r="220" spans="4:4" s="80" customFormat="1">
      <c r="D220" s="81"/>
    </row>
    <row r="221" spans="4:4" s="80" customFormat="1">
      <c r="D221" s="81"/>
    </row>
    <row r="222" spans="4:4" s="80" customFormat="1">
      <c r="D222" s="81"/>
    </row>
    <row r="223" spans="4:4" s="80" customFormat="1">
      <c r="D223" s="81"/>
    </row>
    <row r="224" spans="4:4" s="80" customFormat="1">
      <c r="D224" s="81"/>
    </row>
    <row r="225" spans="2:6" s="80" customFormat="1">
      <c r="D225" s="81"/>
    </row>
    <row r="226" spans="2:6" s="80" customFormat="1">
      <c r="D226" s="81"/>
    </row>
    <row r="227" spans="2:6" s="80" customFormat="1">
      <c r="D227" s="81"/>
    </row>
    <row r="228" spans="2:6" s="80" customFormat="1">
      <c r="D228" s="81"/>
    </row>
    <row r="229" spans="2:6" s="80" customFormat="1">
      <c r="D229" s="81"/>
    </row>
    <row r="230" spans="2:6" s="80" customFormat="1">
      <c r="D230" s="81"/>
    </row>
    <row r="231" spans="2:6" s="80" customFormat="1">
      <c r="D231" s="81"/>
    </row>
    <row r="232" spans="2:6">
      <c r="B232" s="80"/>
      <c r="C232" s="80"/>
      <c r="D232" s="81"/>
      <c r="E232" s="80"/>
      <c r="F232" s="80"/>
    </row>
  </sheetData>
  <sheetProtection selectLockedCells="1"/>
  <mergeCells count="42">
    <mergeCell ref="B57:B58"/>
    <mergeCell ref="C57:C58"/>
    <mergeCell ref="B53:B54"/>
    <mergeCell ref="C53:C54"/>
    <mergeCell ref="B37:B38"/>
    <mergeCell ref="C37:C38"/>
    <mergeCell ref="F37:F38"/>
    <mergeCell ref="B55:B56"/>
    <mergeCell ref="C55:C56"/>
    <mergeCell ref="B49:B50"/>
    <mergeCell ref="C49:C50"/>
    <mergeCell ref="B51:B52"/>
    <mergeCell ref="C51:C52"/>
    <mergeCell ref="B85:B86"/>
    <mergeCell ref="B34:F35"/>
    <mergeCell ref="A1:B1"/>
    <mergeCell ref="C32:C33"/>
    <mergeCell ref="D32:D33"/>
    <mergeCell ref="B32:B33"/>
    <mergeCell ref="C36:D36"/>
    <mergeCell ref="B59:F60"/>
    <mergeCell ref="C85:D86"/>
    <mergeCell ref="E61:E62"/>
    <mergeCell ref="F61:F62"/>
    <mergeCell ref="B79:F79"/>
    <mergeCell ref="B61:B62"/>
    <mergeCell ref="C61:C62"/>
    <mergeCell ref="D37:D38"/>
    <mergeCell ref="E37:E38"/>
    <mergeCell ref="G1:G2"/>
    <mergeCell ref="B2:C2"/>
    <mergeCell ref="B5:F5"/>
    <mergeCell ref="C24:C25"/>
    <mergeCell ref="D24:D25"/>
    <mergeCell ref="B24:B25"/>
    <mergeCell ref="D61:D62"/>
    <mergeCell ref="C73:C74"/>
    <mergeCell ref="C75:C76"/>
    <mergeCell ref="C77:C78"/>
    <mergeCell ref="B73:B74"/>
    <mergeCell ref="B75:B76"/>
    <mergeCell ref="B77:B78"/>
  </mergeCells>
  <phoneticPr fontId="2"/>
  <dataValidations count="4">
    <dataValidation type="list" allowBlank="1" showInputMessage="1" showErrorMessage="1" sqref="D64 D66 D68 D70 D72" xr:uid="{00000000-0002-0000-0400-000001000000}">
      <formula1>$I$62:$I$64</formula1>
    </dataValidation>
    <dataValidation type="list" allowBlank="1" showInputMessage="1" showErrorMessage="1" sqref="D63 D65 D67 D69 D71" xr:uid="{A6E140F8-C395-4215-968F-084CD719DEAC}">
      <formula1>$I$66:$I$68</formula1>
    </dataValidation>
    <dataValidation type="list" allowBlank="1" showInputMessage="1" showErrorMessage="1" sqref="D47 D41 D43 D45 D39" xr:uid="{AD7D91E3-A29F-4C05-8BEC-394C800F5561}">
      <formula1>$I$42:$I$46</formula1>
    </dataValidation>
    <dataValidation type="list" allowBlank="1" showInputMessage="1" showErrorMessage="1" sqref="D40 D42 D44 D46 D48" xr:uid="{75BC6FC9-EBEE-450E-85D3-B9344435539C}">
      <formula1>$I$37:$I$41</formula1>
    </dataValidation>
  </dataValidations>
  <printOptions horizontalCentered="1" verticalCentered="1"/>
  <pageMargins left="0.25" right="0.25" top="0.63" bottom="0.43" header="0.3" footer="0.3"/>
  <pageSetup paperSize="9" scale="56" fitToWidth="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B1:K40"/>
  <sheetViews>
    <sheetView workbookViewId="0">
      <selection activeCell="M14" sqref="M14"/>
    </sheetView>
  </sheetViews>
  <sheetFormatPr defaultColWidth="9" defaultRowHeight="13.2"/>
  <cols>
    <col min="1" max="1" width="0.44140625" style="58" customWidth="1"/>
    <col min="2" max="6" width="17.77734375" style="58" customWidth="1"/>
    <col min="7" max="7" width="17.77734375" style="213" customWidth="1"/>
    <col min="8" max="8" width="9" style="58"/>
    <col min="9" max="9" width="8.88671875" style="58" customWidth="1"/>
    <col min="10" max="10" width="1.109375" style="58" customWidth="1"/>
    <col min="11" max="11" width="9.44140625" style="58" bestFit="1" customWidth="1"/>
    <col min="12" max="16384" width="9" style="58"/>
  </cols>
  <sheetData>
    <row r="1" spans="2:10" s="1" customFormat="1" ht="21" customHeight="1">
      <c r="B1" s="640" t="s">
        <v>300</v>
      </c>
      <c r="C1" s="640"/>
      <c r="D1" s="14"/>
      <c r="E1" s="14"/>
      <c r="F1" s="14"/>
      <c r="G1" s="16"/>
      <c r="H1" s="11"/>
    </row>
    <row r="2" spans="2:10" s="1" customFormat="1" ht="32.25" customHeight="1">
      <c r="B2" s="643" t="str">
        <f>'様式１－１計画書'!D2</f>
        <v xml:space="preserve">林業基金事業実施計画書 </v>
      </c>
      <c r="C2" s="643"/>
      <c r="D2" s="643"/>
      <c r="E2" s="82" t="s">
        <v>94</v>
      </c>
      <c r="F2" s="14"/>
      <c r="G2" s="16"/>
      <c r="H2" s="11"/>
    </row>
    <row r="3" spans="2:10" ht="12" customHeight="1">
      <c r="B3" s="30" t="s">
        <v>115</v>
      </c>
      <c r="C3" s="30"/>
      <c r="D3" s="30"/>
      <c r="E3" s="30"/>
      <c r="F3" s="31"/>
      <c r="G3" s="368"/>
      <c r="H3" s="60"/>
    </row>
    <row r="4" spans="2:10" s="2" customFormat="1" ht="22.5" customHeight="1">
      <c r="B4" s="644" t="s">
        <v>262</v>
      </c>
      <c r="C4" s="645"/>
      <c r="D4" s="645"/>
      <c r="E4" s="646"/>
      <c r="F4" s="158"/>
      <c r="G4" s="12"/>
      <c r="H4" s="12"/>
    </row>
    <row r="5" spans="2:10" s="2" customFormat="1" ht="22.5" customHeight="1">
      <c r="B5" s="647" t="s">
        <v>301</v>
      </c>
      <c r="C5" s="648"/>
      <c r="D5" s="648"/>
      <c r="E5" s="649"/>
      <c r="F5" s="159"/>
      <c r="G5" s="160"/>
      <c r="H5" s="12"/>
    </row>
    <row r="6" spans="2:10" ht="26.25" customHeight="1">
      <c r="B6" s="155" t="s">
        <v>116</v>
      </c>
      <c r="C6" s="155" t="s">
        <v>117</v>
      </c>
      <c r="D6" s="155" t="s">
        <v>118</v>
      </c>
      <c r="E6" s="155" t="s">
        <v>119</v>
      </c>
      <c r="F6" s="61" t="s">
        <v>120</v>
      </c>
      <c r="G6" s="61" t="s">
        <v>121</v>
      </c>
      <c r="H6" s="60"/>
    </row>
    <row r="7" spans="2:10" s="212" customFormat="1" ht="26.25" customHeight="1">
      <c r="B7" s="371">
        <f>B8</f>
        <v>0</v>
      </c>
      <c r="C7" s="372">
        <f t="shared" ref="C7:D7" si="0">C8</f>
        <v>0</v>
      </c>
      <c r="D7" s="372">
        <f t="shared" si="0"/>
        <v>0</v>
      </c>
      <c r="E7" s="375">
        <f>ROUNDDOWN((D7*0.15),0)</f>
        <v>0</v>
      </c>
      <c r="F7" s="373">
        <f>F8</f>
        <v>0</v>
      </c>
      <c r="G7" s="374">
        <f>G8</f>
        <v>0</v>
      </c>
      <c r="H7" s="211"/>
      <c r="J7" s="221" t="s">
        <v>10</v>
      </c>
    </row>
    <row r="8" spans="2:10" ht="26.25" customHeight="1">
      <c r="B8" s="157"/>
      <c r="C8" s="156"/>
      <c r="D8" s="156"/>
      <c r="E8" s="300">
        <f>ROUNDDOWN((D8*0.15),0)</f>
        <v>0</v>
      </c>
      <c r="F8" s="156"/>
      <c r="G8" s="268"/>
      <c r="H8" s="60"/>
      <c r="J8" s="55" t="s">
        <v>11</v>
      </c>
    </row>
    <row r="9" spans="2:10" s="212" customFormat="1" ht="26.25" customHeight="1">
      <c r="B9" s="371">
        <f t="shared" ref="B9" si="1">B10</f>
        <v>0</v>
      </c>
      <c r="C9" s="372">
        <f t="shared" ref="C9" si="2">C10</f>
        <v>0</v>
      </c>
      <c r="D9" s="372">
        <f t="shared" ref="D9" si="3">D10</f>
        <v>0</v>
      </c>
      <c r="E9" s="375">
        <f t="shared" ref="E9:E34" si="4">ROUNDDOWN((D9*0.15),0)</f>
        <v>0</v>
      </c>
      <c r="F9" s="373">
        <f t="shared" ref="F9" si="5">F10</f>
        <v>0</v>
      </c>
      <c r="G9" s="374">
        <f t="shared" ref="G9" si="6">G10</f>
        <v>0</v>
      </c>
      <c r="H9" s="211"/>
      <c r="J9" s="221" t="s">
        <v>12</v>
      </c>
    </row>
    <row r="10" spans="2:10" ht="26.25" customHeight="1">
      <c r="B10" s="157"/>
      <c r="C10" s="156"/>
      <c r="D10" s="156"/>
      <c r="E10" s="300">
        <f t="shared" si="4"/>
        <v>0</v>
      </c>
      <c r="F10" s="156"/>
      <c r="G10" s="268"/>
      <c r="H10" s="60"/>
      <c r="J10" s="3" t="s">
        <v>9</v>
      </c>
    </row>
    <row r="11" spans="2:10" s="212" customFormat="1" ht="26.25" customHeight="1">
      <c r="B11" s="371">
        <f t="shared" ref="B11" si="7">B12</f>
        <v>0</v>
      </c>
      <c r="C11" s="372">
        <f t="shared" ref="C11" si="8">C12</f>
        <v>0</v>
      </c>
      <c r="D11" s="372">
        <f t="shared" ref="D11" si="9">D12</f>
        <v>0</v>
      </c>
      <c r="E11" s="375">
        <f t="shared" si="4"/>
        <v>0</v>
      </c>
      <c r="F11" s="373">
        <f t="shared" ref="F11" si="10">F12</f>
        <v>0</v>
      </c>
      <c r="G11" s="374">
        <f t="shared" ref="G11" si="11">G12</f>
        <v>0</v>
      </c>
      <c r="H11" s="211"/>
    </row>
    <row r="12" spans="2:10" ht="26.25" customHeight="1">
      <c r="B12" s="157"/>
      <c r="C12" s="156"/>
      <c r="D12" s="156"/>
      <c r="E12" s="300">
        <f t="shared" si="4"/>
        <v>0</v>
      </c>
      <c r="F12" s="156"/>
      <c r="G12" s="268"/>
      <c r="H12" s="60"/>
    </row>
    <row r="13" spans="2:10" s="212" customFormat="1" ht="26.25" customHeight="1">
      <c r="B13" s="371">
        <f t="shared" ref="B13" si="12">B14</f>
        <v>0</v>
      </c>
      <c r="C13" s="372">
        <f t="shared" ref="C13" si="13">C14</f>
        <v>0</v>
      </c>
      <c r="D13" s="372">
        <f t="shared" ref="D13" si="14">D14</f>
        <v>0</v>
      </c>
      <c r="E13" s="375">
        <f t="shared" si="4"/>
        <v>0</v>
      </c>
      <c r="F13" s="373">
        <f t="shared" ref="F13" si="15">F14</f>
        <v>0</v>
      </c>
      <c r="G13" s="374">
        <f t="shared" ref="G13" si="16">G14</f>
        <v>0</v>
      </c>
      <c r="H13" s="211"/>
    </row>
    <row r="14" spans="2:10" ht="26.25" customHeight="1">
      <c r="B14" s="157"/>
      <c r="C14" s="156"/>
      <c r="D14" s="156"/>
      <c r="E14" s="300">
        <f t="shared" si="4"/>
        <v>0</v>
      </c>
      <c r="F14" s="156"/>
      <c r="G14" s="268"/>
      <c r="H14" s="60"/>
    </row>
    <row r="15" spans="2:10" s="212" customFormat="1" ht="26.25" customHeight="1">
      <c r="B15" s="371">
        <f t="shared" ref="B15" si="17">B16</f>
        <v>0</v>
      </c>
      <c r="C15" s="372">
        <f t="shared" ref="C15" si="18">C16</f>
        <v>0</v>
      </c>
      <c r="D15" s="372">
        <f t="shared" ref="D15" si="19">D16</f>
        <v>0</v>
      </c>
      <c r="E15" s="375">
        <f t="shared" si="4"/>
        <v>0</v>
      </c>
      <c r="F15" s="373">
        <f t="shared" ref="F15" si="20">F16</f>
        <v>0</v>
      </c>
      <c r="G15" s="374">
        <f t="shared" ref="G15" si="21">G16</f>
        <v>0</v>
      </c>
      <c r="H15" s="211"/>
    </row>
    <row r="16" spans="2:10" ht="26.25" customHeight="1">
      <c r="B16" s="157"/>
      <c r="C16" s="156"/>
      <c r="D16" s="156"/>
      <c r="E16" s="300">
        <f t="shared" si="4"/>
        <v>0</v>
      </c>
      <c r="F16" s="156"/>
      <c r="G16" s="268"/>
      <c r="H16" s="60"/>
    </row>
    <row r="17" spans="2:8" s="212" customFormat="1" ht="26.25" customHeight="1">
      <c r="B17" s="371">
        <f t="shared" ref="B17" si="22">B18</f>
        <v>0</v>
      </c>
      <c r="C17" s="372">
        <f t="shared" ref="C17" si="23">C18</f>
        <v>0</v>
      </c>
      <c r="D17" s="372">
        <f t="shared" ref="D17" si="24">D18</f>
        <v>0</v>
      </c>
      <c r="E17" s="375">
        <f t="shared" si="4"/>
        <v>0</v>
      </c>
      <c r="F17" s="373">
        <f t="shared" ref="F17" si="25">F18</f>
        <v>0</v>
      </c>
      <c r="G17" s="374">
        <f t="shared" ref="G17" si="26">G18</f>
        <v>0</v>
      </c>
      <c r="H17" s="211"/>
    </row>
    <row r="18" spans="2:8" ht="26.25" customHeight="1">
      <c r="B18" s="157"/>
      <c r="C18" s="156"/>
      <c r="D18" s="156"/>
      <c r="E18" s="300">
        <f t="shared" si="4"/>
        <v>0</v>
      </c>
      <c r="F18" s="156"/>
      <c r="G18" s="268"/>
      <c r="H18" s="60"/>
    </row>
    <row r="19" spans="2:8" s="212" customFormat="1" ht="26.25" customHeight="1">
      <c r="B19" s="371">
        <f t="shared" ref="B19" si="27">B20</f>
        <v>0</v>
      </c>
      <c r="C19" s="372">
        <f t="shared" ref="C19" si="28">C20</f>
        <v>0</v>
      </c>
      <c r="D19" s="372">
        <f t="shared" ref="D19" si="29">D20</f>
        <v>0</v>
      </c>
      <c r="E19" s="375">
        <f t="shared" si="4"/>
        <v>0</v>
      </c>
      <c r="F19" s="373">
        <f t="shared" ref="F19" si="30">F20</f>
        <v>0</v>
      </c>
      <c r="G19" s="374">
        <f t="shared" ref="G19" si="31">G20</f>
        <v>0</v>
      </c>
      <c r="H19" s="211"/>
    </row>
    <row r="20" spans="2:8" ht="26.25" customHeight="1">
      <c r="B20" s="157"/>
      <c r="C20" s="156"/>
      <c r="D20" s="156"/>
      <c r="E20" s="300">
        <f t="shared" si="4"/>
        <v>0</v>
      </c>
      <c r="F20" s="156"/>
      <c r="G20" s="268"/>
      <c r="H20" s="60"/>
    </row>
    <row r="21" spans="2:8" s="212" customFormat="1" ht="26.25" customHeight="1">
      <c r="B21" s="371">
        <f t="shared" ref="B21" si="32">B22</f>
        <v>0</v>
      </c>
      <c r="C21" s="372">
        <f t="shared" ref="C21" si="33">C22</f>
        <v>0</v>
      </c>
      <c r="D21" s="372">
        <f t="shared" ref="D21" si="34">D22</f>
        <v>0</v>
      </c>
      <c r="E21" s="375">
        <f t="shared" si="4"/>
        <v>0</v>
      </c>
      <c r="F21" s="373">
        <f t="shared" ref="F21" si="35">F22</f>
        <v>0</v>
      </c>
      <c r="G21" s="374">
        <f t="shared" ref="G21" si="36">G22</f>
        <v>0</v>
      </c>
      <c r="H21" s="211"/>
    </row>
    <row r="22" spans="2:8" ht="26.25" customHeight="1">
      <c r="B22" s="157"/>
      <c r="C22" s="156"/>
      <c r="D22" s="156"/>
      <c r="E22" s="300">
        <f t="shared" si="4"/>
        <v>0</v>
      </c>
      <c r="F22" s="156"/>
      <c r="G22" s="268"/>
      <c r="H22" s="60"/>
    </row>
    <row r="23" spans="2:8" s="212" customFormat="1" ht="26.25" customHeight="1">
      <c r="B23" s="371">
        <f t="shared" ref="B23" si="37">B24</f>
        <v>0</v>
      </c>
      <c r="C23" s="372">
        <f t="shared" ref="C23" si="38">C24</f>
        <v>0</v>
      </c>
      <c r="D23" s="372">
        <f t="shared" ref="D23" si="39">D24</f>
        <v>0</v>
      </c>
      <c r="E23" s="375">
        <f t="shared" si="4"/>
        <v>0</v>
      </c>
      <c r="F23" s="373">
        <f t="shared" ref="F23" si="40">F24</f>
        <v>0</v>
      </c>
      <c r="G23" s="374">
        <f t="shared" ref="G23" si="41">G24</f>
        <v>0</v>
      </c>
      <c r="H23" s="211"/>
    </row>
    <row r="24" spans="2:8" ht="26.25" customHeight="1">
      <c r="B24" s="157"/>
      <c r="C24" s="156"/>
      <c r="D24" s="156"/>
      <c r="E24" s="300">
        <f t="shared" si="4"/>
        <v>0</v>
      </c>
      <c r="F24" s="156"/>
      <c r="G24" s="268"/>
      <c r="H24" s="60"/>
    </row>
    <row r="25" spans="2:8" s="212" customFormat="1" ht="26.25" customHeight="1">
      <c r="B25" s="371">
        <f t="shared" ref="B25" si="42">B26</f>
        <v>0</v>
      </c>
      <c r="C25" s="372">
        <f t="shared" ref="C25" si="43">C26</f>
        <v>0</v>
      </c>
      <c r="D25" s="372">
        <f t="shared" ref="D25" si="44">D26</f>
        <v>0</v>
      </c>
      <c r="E25" s="375">
        <f t="shared" si="4"/>
        <v>0</v>
      </c>
      <c r="F25" s="373">
        <f t="shared" ref="F25" si="45">F26</f>
        <v>0</v>
      </c>
      <c r="G25" s="374">
        <f t="shared" ref="G25" si="46">G26</f>
        <v>0</v>
      </c>
      <c r="H25" s="211"/>
    </row>
    <row r="26" spans="2:8" ht="26.25" customHeight="1">
      <c r="B26" s="157"/>
      <c r="C26" s="156"/>
      <c r="D26" s="156"/>
      <c r="E26" s="300">
        <f t="shared" si="4"/>
        <v>0</v>
      </c>
      <c r="F26" s="156"/>
      <c r="G26" s="268"/>
      <c r="H26" s="60"/>
    </row>
    <row r="27" spans="2:8" s="212" customFormat="1" ht="26.25" customHeight="1">
      <c r="B27" s="371">
        <f t="shared" ref="B27" si="47">B28</f>
        <v>0</v>
      </c>
      <c r="C27" s="372">
        <f t="shared" ref="C27" si="48">C28</f>
        <v>0</v>
      </c>
      <c r="D27" s="372">
        <f t="shared" ref="D27" si="49">D28</f>
        <v>0</v>
      </c>
      <c r="E27" s="375">
        <f t="shared" si="4"/>
        <v>0</v>
      </c>
      <c r="F27" s="373">
        <f t="shared" ref="F27" si="50">F28</f>
        <v>0</v>
      </c>
      <c r="G27" s="374">
        <f t="shared" ref="G27" si="51">G28</f>
        <v>0</v>
      </c>
      <c r="H27" s="211"/>
    </row>
    <row r="28" spans="2:8" ht="26.25" customHeight="1">
      <c r="B28" s="157"/>
      <c r="C28" s="156"/>
      <c r="D28" s="156"/>
      <c r="E28" s="300">
        <f t="shared" si="4"/>
        <v>0</v>
      </c>
      <c r="F28" s="156"/>
      <c r="G28" s="268"/>
      <c r="H28" s="60"/>
    </row>
    <row r="29" spans="2:8" s="212" customFormat="1" ht="26.25" customHeight="1">
      <c r="B29" s="371">
        <f t="shared" ref="B29" si="52">B30</f>
        <v>0</v>
      </c>
      <c r="C29" s="372">
        <f t="shared" ref="C29" si="53">C30</f>
        <v>0</v>
      </c>
      <c r="D29" s="372">
        <f t="shared" ref="D29" si="54">D30</f>
        <v>0</v>
      </c>
      <c r="E29" s="375">
        <f t="shared" si="4"/>
        <v>0</v>
      </c>
      <c r="F29" s="373">
        <f t="shared" ref="F29" si="55">F30</f>
        <v>0</v>
      </c>
      <c r="G29" s="374">
        <f t="shared" ref="G29" si="56">G30</f>
        <v>0</v>
      </c>
      <c r="H29" s="211"/>
    </row>
    <row r="30" spans="2:8" ht="26.25" customHeight="1">
      <c r="B30" s="157"/>
      <c r="C30" s="156"/>
      <c r="D30" s="156"/>
      <c r="E30" s="300">
        <f t="shared" si="4"/>
        <v>0</v>
      </c>
      <c r="F30" s="156"/>
      <c r="G30" s="268"/>
      <c r="H30" s="60"/>
    </row>
    <row r="31" spans="2:8" s="212" customFormat="1" ht="26.25" customHeight="1">
      <c r="B31" s="371">
        <f t="shared" ref="B31" si="57">B32</f>
        <v>0</v>
      </c>
      <c r="C31" s="372">
        <f t="shared" ref="C31" si="58">C32</f>
        <v>0</v>
      </c>
      <c r="D31" s="372">
        <f t="shared" ref="D31" si="59">D32</f>
        <v>0</v>
      </c>
      <c r="E31" s="375">
        <f t="shared" si="4"/>
        <v>0</v>
      </c>
      <c r="F31" s="373">
        <f t="shared" ref="F31" si="60">F32</f>
        <v>0</v>
      </c>
      <c r="G31" s="374">
        <f t="shared" ref="G31" si="61">G32</f>
        <v>0</v>
      </c>
      <c r="H31" s="211"/>
    </row>
    <row r="32" spans="2:8" ht="26.25" customHeight="1">
      <c r="B32" s="157"/>
      <c r="C32" s="156"/>
      <c r="D32" s="156"/>
      <c r="E32" s="300">
        <f t="shared" si="4"/>
        <v>0</v>
      </c>
      <c r="F32" s="156"/>
      <c r="G32" s="268"/>
      <c r="H32" s="60"/>
    </row>
    <row r="33" spans="2:11" s="212" customFormat="1" ht="26.25" customHeight="1">
      <c r="B33" s="371">
        <f t="shared" ref="B33" si="62">B34</f>
        <v>0</v>
      </c>
      <c r="C33" s="372">
        <f t="shared" ref="C33" si="63">C34</f>
        <v>0</v>
      </c>
      <c r="D33" s="372">
        <f t="shared" ref="D33" si="64">D34</f>
        <v>0</v>
      </c>
      <c r="E33" s="375">
        <f t="shared" si="4"/>
        <v>0</v>
      </c>
      <c r="F33" s="373">
        <f t="shared" ref="F33" si="65">F34</f>
        <v>0</v>
      </c>
      <c r="G33" s="374">
        <f t="shared" ref="G33" si="66">G34</f>
        <v>0</v>
      </c>
      <c r="H33" s="211"/>
    </row>
    <row r="34" spans="2:11" ht="26.25" customHeight="1">
      <c r="B34" s="157"/>
      <c r="C34" s="156"/>
      <c r="D34" s="156"/>
      <c r="E34" s="378">
        <f t="shared" si="4"/>
        <v>0</v>
      </c>
      <c r="F34" s="156"/>
      <c r="G34" s="268"/>
      <c r="H34" s="60"/>
    </row>
    <row r="35" spans="2:11" s="212" customFormat="1" ht="26.25" customHeight="1">
      <c r="B35" s="650" t="s">
        <v>335</v>
      </c>
      <c r="C35" s="375" cm="1">
        <f t="array" ref="C35">SUMPRODUCT((MOD(ROW(C7:C33),2)=1)*(C7:C33))</f>
        <v>0</v>
      </c>
      <c r="D35" s="380" cm="1">
        <f t="array" ref="D35">SUMPRODUCT((MOD(ROW(D7:D33),2)=1)*(D7:D33))</f>
        <v>0</v>
      </c>
      <c r="E35" s="375" cm="1">
        <f t="array" ref="E35">ROUNDDOWN(SUMPRODUCT((MOD(ROW(E7:E33),2)=1)*(E7:E33)),-3)</f>
        <v>0</v>
      </c>
      <c r="F35" s="381">
        <f t="shared" ref="F35" si="67">SUMPRODUCT((MOD(ROW(F7:F33),2)=1)*(F7:F33))</f>
        <v>0</v>
      </c>
      <c r="G35" s="369"/>
      <c r="H35" s="211"/>
      <c r="K35" s="231" t="str">
        <f>IF((ROUNDDOWN((D35*0.15),-3))=(E35),"適","否")</f>
        <v>適</v>
      </c>
    </row>
    <row r="36" spans="2:11" ht="26.25" customHeight="1">
      <c r="B36" s="651"/>
      <c r="C36" s="300" cm="1">
        <f t="array" ref="C36">SUMPRODUCT((MOD(ROW(C7:C34),2)=0)*(C7:C34))</f>
        <v>0</v>
      </c>
      <c r="D36" s="376" cm="1">
        <f t="array" ref="D36">SUMPRODUCT((MOD(ROW(D7:D34),2)=0)*(D7:D34))</f>
        <v>0</v>
      </c>
      <c r="E36" s="379" cm="1">
        <f t="array" ref="E36">ROUNDDOWN(SUMPRODUCT((MOD(ROW(E8:E34),2)=1)*(E8:E34)),-3)</f>
        <v>0</v>
      </c>
      <c r="F36" s="377" cm="1">
        <f t="array" ref="F36">SUMPRODUCT((MOD(ROW(F7:F34),2)=0)*(F7:F34))</f>
        <v>0</v>
      </c>
      <c r="G36" s="268"/>
      <c r="H36" s="60"/>
      <c r="K36" s="213" t="str">
        <f>IF((ROUNDDOWN((D36*0.15),-3))=(E36),"適","否")</f>
        <v>適</v>
      </c>
    </row>
    <row r="37" spans="2:11" ht="26.25" customHeight="1">
      <c r="B37" s="641" t="s">
        <v>302</v>
      </c>
      <c r="C37" s="641"/>
      <c r="D37" s="641"/>
      <c r="E37" s="642"/>
      <c r="F37" s="641"/>
      <c r="G37" s="641"/>
      <c r="H37" s="60"/>
    </row>
    <row r="38" spans="2:11" ht="26.25" customHeight="1">
      <c r="B38" s="642"/>
      <c r="C38" s="642"/>
      <c r="D38" s="642"/>
      <c r="E38" s="642"/>
      <c r="F38" s="642"/>
      <c r="G38" s="642"/>
      <c r="H38" s="60"/>
    </row>
    <row r="39" spans="2:11" ht="24" customHeight="1">
      <c r="B39" s="60"/>
      <c r="C39" s="60"/>
      <c r="D39" s="60"/>
      <c r="E39" s="60"/>
      <c r="F39" s="60"/>
      <c r="G39" s="370"/>
      <c r="H39" s="60"/>
    </row>
    <row r="40" spans="2:11" ht="24" customHeight="1"/>
  </sheetData>
  <sheetProtection selectLockedCells="1"/>
  <mergeCells count="6">
    <mergeCell ref="B1:C1"/>
    <mergeCell ref="B37:G38"/>
    <mergeCell ref="B2:D2"/>
    <mergeCell ref="B4:E4"/>
    <mergeCell ref="B5:E5"/>
    <mergeCell ref="B35:B36"/>
  </mergeCells>
  <phoneticPr fontId="2"/>
  <conditionalFormatting sqref="C36">
    <cfRule type="cellIs" dxfId="5" priority="1" operator="greaterThan">
      <formula>5000</formula>
    </cfRule>
  </conditionalFormatting>
  <printOptions horizontalCentered="1" verticalCentered="1"/>
  <pageMargins left="0.25" right="0.25" top="0.75" bottom="0.75" header="0.3" footer="0.3"/>
  <pageSetup paperSize="9" scale="81" fitToWidth="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N48"/>
  <sheetViews>
    <sheetView topLeftCell="A4" zoomScaleNormal="100" workbookViewId="0">
      <selection activeCell="J5" sqref="J5"/>
    </sheetView>
  </sheetViews>
  <sheetFormatPr defaultColWidth="9" defaultRowHeight="14.4"/>
  <cols>
    <col min="1" max="1" width="6.21875" style="32" customWidth="1"/>
    <col min="2" max="2" width="26.21875" style="32" customWidth="1"/>
    <col min="3" max="3" width="20" style="32" customWidth="1"/>
    <col min="4" max="4" width="26.21875" style="32" customWidth="1"/>
    <col min="5" max="6" width="6.21875" style="32" customWidth="1"/>
    <col min="7" max="9" width="9" style="32"/>
    <col min="10" max="10" width="8.33203125" style="32" customWidth="1"/>
    <col min="11" max="11" width="11.109375" style="32" hidden="1" customWidth="1"/>
    <col min="12" max="12" width="29.33203125" style="32" hidden="1" customWidth="1"/>
    <col min="13" max="16384" width="9" style="32"/>
  </cols>
  <sheetData>
    <row r="1" spans="1:14" ht="27.75" customHeight="1">
      <c r="A1" s="653" t="s">
        <v>305</v>
      </c>
      <c r="B1" s="654"/>
      <c r="C1" s="33"/>
      <c r="D1" s="33"/>
      <c r="E1" s="33"/>
      <c r="F1" s="33"/>
    </row>
    <row r="2" spans="1:14" ht="27.75" customHeight="1">
      <c r="A2" s="33"/>
      <c r="B2" s="33"/>
      <c r="C2" s="33"/>
      <c r="D2" s="485" t="s">
        <v>266</v>
      </c>
      <c r="E2" s="485"/>
      <c r="F2" s="485"/>
      <c r="K2" s="4" t="s">
        <v>16</v>
      </c>
      <c r="L2" s="4" t="s">
        <v>133</v>
      </c>
    </row>
    <row r="3" spans="1:14" ht="27.75" customHeight="1">
      <c r="A3" s="33"/>
      <c r="B3" s="165"/>
      <c r="C3" s="165"/>
      <c r="D3" s="486" t="s">
        <v>343</v>
      </c>
      <c r="E3" s="486"/>
      <c r="F3" s="486"/>
      <c r="K3" s="4" t="s">
        <v>17</v>
      </c>
      <c r="L3" s="4" t="s">
        <v>134</v>
      </c>
    </row>
    <row r="4" spans="1:14" ht="27.75" customHeight="1">
      <c r="A4" s="33"/>
      <c r="B4" s="33" t="s">
        <v>362</v>
      </c>
      <c r="C4" s="165"/>
      <c r="D4" s="165"/>
      <c r="E4" s="165"/>
      <c r="F4" s="165"/>
      <c r="K4" s="4" t="s">
        <v>18</v>
      </c>
      <c r="L4" s="4" t="s">
        <v>135</v>
      </c>
    </row>
    <row r="5" spans="1:14" ht="27.75" customHeight="1">
      <c r="A5" s="33"/>
      <c r="B5" s="33" t="s">
        <v>509</v>
      </c>
      <c r="C5" s="165"/>
      <c r="D5" s="165"/>
      <c r="E5" s="165"/>
      <c r="F5" s="165"/>
      <c r="K5" s="4" t="s">
        <v>19</v>
      </c>
      <c r="L5" s="4" t="s">
        <v>136</v>
      </c>
    </row>
    <row r="6" spans="1:14" ht="27.75" customHeight="1">
      <c r="A6" s="33"/>
      <c r="B6" s="165"/>
      <c r="C6" s="165"/>
      <c r="D6" s="165"/>
      <c r="E6" s="165"/>
      <c r="F6" s="165"/>
      <c r="K6" s="4" t="s">
        <v>20</v>
      </c>
      <c r="L6" s="4" t="s">
        <v>137</v>
      </c>
    </row>
    <row r="7" spans="1:14" ht="27.75" customHeight="1">
      <c r="A7" s="33"/>
      <c r="B7" s="165"/>
      <c r="C7" s="165"/>
      <c r="D7" s="165"/>
      <c r="E7" s="165"/>
      <c r="F7" s="165"/>
      <c r="K7" s="4" t="s">
        <v>21</v>
      </c>
      <c r="L7" s="4" t="s">
        <v>138</v>
      </c>
    </row>
    <row r="8" spans="1:14" ht="27.75" customHeight="1">
      <c r="A8" s="33"/>
      <c r="B8" s="165"/>
      <c r="C8" s="166" t="s">
        <v>139</v>
      </c>
      <c r="D8" s="655"/>
      <c r="E8" s="655"/>
      <c r="F8" s="655"/>
      <c r="K8" s="4" t="s">
        <v>22</v>
      </c>
      <c r="L8" s="4" t="s">
        <v>141</v>
      </c>
    </row>
    <row r="9" spans="1:14" ht="27.75" customHeight="1">
      <c r="A9" s="33"/>
      <c r="B9" s="165"/>
      <c r="C9" s="167" t="s">
        <v>142</v>
      </c>
      <c r="D9" s="655"/>
      <c r="E9" s="655"/>
      <c r="F9" s="655"/>
      <c r="K9" s="4" t="s">
        <v>23</v>
      </c>
      <c r="L9" s="4" t="s">
        <v>140</v>
      </c>
    </row>
    <row r="10" spans="1:14" ht="27.75" customHeight="1">
      <c r="A10" s="33"/>
      <c r="B10" s="165"/>
      <c r="C10" s="167" t="s">
        <v>143</v>
      </c>
      <c r="D10" s="652"/>
      <c r="E10" s="652"/>
      <c r="F10" s="168"/>
      <c r="K10" s="4" t="s">
        <v>24</v>
      </c>
      <c r="L10" s="4" t="s">
        <v>144</v>
      </c>
    </row>
    <row r="11" spans="1:14" ht="27.75" customHeight="1">
      <c r="A11" s="33"/>
      <c r="B11" s="165"/>
      <c r="C11" s="165"/>
      <c r="D11" s="165"/>
      <c r="E11" s="165"/>
      <c r="F11" s="165"/>
      <c r="K11" s="4" t="s">
        <v>25</v>
      </c>
      <c r="L11" s="4" t="s">
        <v>145</v>
      </c>
    </row>
    <row r="12" spans="1:14" ht="27.75" customHeight="1">
      <c r="A12" s="33"/>
      <c r="B12" s="165"/>
      <c r="C12" s="165"/>
      <c r="D12" s="165"/>
      <c r="E12" s="165"/>
      <c r="F12" s="165"/>
      <c r="K12" s="4" t="s">
        <v>26</v>
      </c>
      <c r="L12" s="4" t="s">
        <v>146</v>
      </c>
    </row>
    <row r="13" spans="1:14" ht="27.75" customHeight="1">
      <c r="A13" s="33"/>
      <c r="B13" s="165"/>
      <c r="C13" s="165"/>
      <c r="D13" s="165"/>
      <c r="E13" s="165"/>
      <c r="F13" s="165"/>
      <c r="K13" s="6" t="s">
        <v>27</v>
      </c>
      <c r="L13" s="6" t="s">
        <v>147</v>
      </c>
    </row>
    <row r="14" spans="1:14" ht="51" customHeight="1">
      <c r="A14" s="33"/>
      <c r="B14" s="656" t="s">
        <v>344</v>
      </c>
      <c r="C14" s="657"/>
      <c r="D14" s="657"/>
      <c r="E14" s="657"/>
      <c r="F14" s="165"/>
      <c r="K14" s="4" t="s">
        <v>28</v>
      </c>
      <c r="L14" s="4" t="s">
        <v>148</v>
      </c>
      <c r="M14" s="33"/>
      <c r="N14" s="33"/>
    </row>
    <row r="15" spans="1:14" ht="35.25" customHeight="1">
      <c r="A15" s="33"/>
      <c r="B15" s="483" t="s">
        <v>345</v>
      </c>
      <c r="C15" s="483"/>
      <c r="D15" s="483"/>
      <c r="E15" s="483"/>
      <c r="F15" s="169"/>
      <c r="K15" s="4" t="s">
        <v>29</v>
      </c>
      <c r="L15" s="4" t="s">
        <v>149</v>
      </c>
    </row>
    <row r="16" spans="1:14" ht="35.25" customHeight="1">
      <c r="A16" s="33"/>
      <c r="B16" s="483"/>
      <c r="C16" s="483"/>
      <c r="D16" s="483"/>
      <c r="E16" s="483"/>
      <c r="F16" s="165"/>
      <c r="K16" s="4" t="s">
        <v>30</v>
      </c>
      <c r="L16" s="4" t="s">
        <v>150</v>
      </c>
    </row>
    <row r="17" spans="1:12" ht="27.75" customHeight="1">
      <c r="A17" s="33"/>
      <c r="B17" s="165"/>
      <c r="C17" s="165"/>
      <c r="D17" s="165"/>
      <c r="E17" s="165"/>
      <c r="F17" s="165"/>
      <c r="K17" s="4" t="s">
        <v>31</v>
      </c>
      <c r="L17" s="4" t="s">
        <v>151</v>
      </c>
    </row>
    <row r="18" spans="1:12" ht="27.75" customHeight="1">
      <c r="A18" s="33"/>
      <c r="B18" s="657" t="s">
        <v>152</v>
      </c>
      <c r="C18" s="657"/>
      <c r="D18" s="657"/>
      <c r="E18" s="657"/>
      <c r="F18" s="165"/>
      <c r="K18" s="4" t="s">
        <v>32</v>
      </c>
      <c r="L18" s="4" t="s">
        <v>153</v>
      </c>
    </row>
    <row r="19" spans="1:12" ht="27.75" customHeight="1">
      <c r="A19" s="33"/>
      <c r="B19" s="165"/>
      <c r="C19" s="165"/>
      <c r="D19" s="165"/>
      <c r="E19" s="165"/>
      <c r="F19" s="165"/>
      <c r="K19" s="4" t="s">
        <v>33</v>
      </c>
      <c r="L19" s="4" t="s">
        <v>154</v>
      </c>
    </row>
    <row r="20" spans="1:12" ht="27.75" customHeight="1">
      <c r="A20" s="33"/>
      <c r="B20" s="165" t="s">
        <v>306</v>
      </c>
      <c r="C20" s="165" t="s">
        <v>260</v>
      </c>
      <c r="D20" s="165"/>
      <c r="E20" s="165"/>
      <c r="F20" s="170"/>
      <c r="K20" s="4" t="s">
        <v>34</v>
      </c>
      <c r="L20" s="4" t="s">
        <v>155</v>
      </c>
    </row>
    <row r="21" spans="1:12" ht="27.75" customHeight="1">
      <c r="A21" s="33"/>
      <c r="B21" s="165" t="s">
        <v>307</v>
      </c>
      <c r="C21" s="165" t="s">
        <v>346</v>
      </c>
      <c r="D21" s="165"/>
      <c r="E21" s="165"/>
      <c r="F21" s="171"/>
      <c r="K21" s="7" t="s">
        <v>35</v>
      </c>
      <c r="L21" s="4" t="s">
        <v>156</v>
      </c>
    </row>
    <row r="22" spans="1:12" ht="27.75" customHeight="1">
      <c r="A22" s="33"/>
      <c r="B22" s="165" t="s">
        <v>308</v>
      </c>
      <c r="C22" s="165"/>
      <c r="D22" s="165"/>
      <c r="E22" s="165"/>
      <c r="F22" s="170"/>
      <c r="K22" s="4" t="s">
        <v>36</v>
      </c>
      <c r="L22" s="4" t="s">
        <v>158</v>
      </c>
    </row>
    <row r="23" spans="1:12" ht="27.75" customHeight="1">
      <c r="A23" s="33"/>
      <c r="B23" s="165" t="s">
        <v>159</v>
      </c>
      <c r="C23" s="165"/>
      <c r="D23" s="165"/>
      <c r="E23" s="165"/>
      <c r="F23" s="170"/>
      <c r="K23" s="4" t="s">
        <v>37</v>
      </c>
      <c r="L23" s="4" t="s">
        <v>160</v>
      </c>
    </row>
    <row r="24" spans="1:12" ht="27.75" customHeight="1">
      <c r="A24" s="33"/>
      <c r="B24" s="172" t="s">
        <v>309</v>
      </c>
      <c r="C24" s="658" t="s">
        <v>256</v>
      </c>
      <c r="D24" s="659"/>
      <c r="E24" s="659"/>
      <c r="F24" s="173"/>
      <c r="G24" s="51"/>
      <c r="H24" s="481"/>
      <c r="I24" s="482"/>
      <c r="J24" s="482"/>
      <c r="K24" s="5" t="s">
        <v>61</v>
      </c>
      <c r="L24" s="4" t="s">
        <v>162</v>
      </c>
    </row>
    <row r="25" spans="1:12" ht="27.75" customHeight="1">
      <c r="B25" s="172"/>
      <c r="C25" s="174"/>
      <c r="D25" s="175"/>
      <c r="E25" s="175"/>
      <c r="F25" s="176"/>
      <c r="G25" s="52"/>
      <c r="H25" s="53"/>
      <c r="I25" s="52"/>
      <c r="J25" s="52"/>
      <c r="K25" s="4" t="s">
        <v>38</v>
      </c>
      <c r="L25" s="4" t="s">
        <v>164</v>
      </c>
    </row>
    <row r="26" spans="1:12" ht="27.75" customHeight="1">
      <c r="A26" s="38"/>
      <c r="B26" s="177"/>
      <c r="C26" s="176"/>
      <c r="D26" s="176"/>
      <c r="E26" s="176"/>
      <c r="F26" s="176"/>
      <c r="G26" s="52"/>
      <c r="H26" s="53"/>
      <c r="I26" s="52"/>
      <c r="J26" s="52"/>
      <c r="K26" s="4" t="s">
        <v>39</v>
      </c>
      <c r="L26" s="4" t="s">
        <v>165</v>
      </c>
    </row>
    <row r="27" spans="1:12" ht="27.75" customHeight="1">
      <c r="A27" s="38"/>
      <c r="B27" s="170"/>
      <c r="C27" s="170"/>
      <c r="D27" s="170"/>
      <c r="E27" s="170"/>
      <c r="F27" s="176"/>
      <c r="G27" s="52"/>
      <c r="H27" s="52"/>
      <c r="K27" s="4" t="s">
        <v>40</v>
      </c>
      <c r="L27" s="4" t="s">
        <v>167</v>
      </c>
    </row>
    <row r="28" spans="1:12" ht="27.75" customHeight="1">
      <c r="A28" s="38"/>
      <c r="B28" s="178"/>
      <c r="C28" s="178"/>
      <c r="D28" s="178"/>
      <c r="E28" s="178"/>
      <c r="F28" s="178"/>
      <c r="K28" s="4" t="s">
        <v>41</v>
      </c>
      <c r="L28" s="4" t="s">
        <v>168</v>
      </c>
    </row>
    <row r="29" spans="1:12">
      <c r="B29" s="179"/>
      <c r="C29" s="179"/>
      <c r="D29" s="179"/>
      <c r="E29" s="179"/>
      <c r="F29" s="179"/>
      <c r="K29" s="4" t="s">
        <v>42</v>
      </c>
      <c r="L29" s="4" t="s">
        <v>169</v>
      </c>
    </row>
    <row r="30" spans="1:12">
      <c r="K30" s="4" t="s">
        <v>43</v>
      </c>
      <c r="L30" s="4" t="s">
        <v>170</v>
      </c>
    </row>
    <row r="31" spans="1:12">
      <c r="K31" s="4" t="s">
        <v>44</v>
      </c>
      <c r="L31" s="4" t="s">
        <v>171</v>
      </c>
    </row>
    <row r="32" spans="1:12">
      <c r="K32" s="4" t="s">
        <v>45</v>
      </c>
      <c r="L32" s="4" t="s">
        <v>172</v>
      </c>
    </row>
    <row r="33" spans="11:12">
      <c r="K33" s="4" t="s">
        <v>46</v>
      </c>
      <c r="L33" s="4" t="s">
        <v>173</v>
      </c>
    </row>
    <row r="34" spans="11:12">
      <c r="K34" s="4" t="s">
        <v>47</v>
      </c>
      <c r="L34" s="4" t="s">
        <v>174</v>
      </c>
    </row>
    <row r="35" spans="11:12">
      <c r="K35" s="4" t="s">
        <v>48</v>
      </c>
      <c r="L35" s="4" t="s">
        <v>175</v>
      </c>
    </row>
    <row r="36" spans="11:12">
      <c r="K36" s="4" t="s">
        <v>49</v>
      </c>
      <c r="L36" s="4" t="s">
        <v>176</v>
      </c>
    </row>
    <row r="37" spans="11:12">
      <c r="K37" s="4" t="s">
        <v>50</v>
      </c>
      <c r="L37" s="4" t="s">
        <v>177</v>
      </c>
    </row>
    <row r="38" spans="11:12">
      <c r="K38" s="4" t="s">
        <v>51</v>
      </c>
      <c r="L38" s="4" t="s">
        <v>178</v>
      </c>
    </row>
    <row r="39" spans="11:12">
      <c r="K39" s="4" t="s">
        <v>52</v>
      </c>
      <c r="L39" s="4" t="s">
        <v>179</v>
      </c>
    </row>
    <row r="40" spans="11:12">
      <c r="K40" s="4" t="s">
        <v>53</v>
      </c>
      <c r="L40" s="7" t="s">
        <v>180</v>
      </c>
    </row>
    <row r="41" spans="11:12">
      <c r="K41" s="4" t="s">
        <v>54</v>
      </c>
      <c r="L41" s="7" t="s">
        <v>181</v>
      </c>
    </row>
    <row r="42" spans="11:12">
      <c r="K42" s="4" t="s">
        <v>55</v>
      </c>
      <c r="L42" s="6" t="s">
        <v>182</v>
      </c>
    </row>
    <row r="43" spans="11:12">
      <c r="K43" s="8" t="s">
        <v>56</v>
      </c>
      <c r="L43" s="34" t="s">
        <v>183</v>
      </c>
    </row>
    <row r="44" spans="11:12">
      <c r="K44" s="4" t="s">
        <v>57</v>
      </c>
      <c r="L44" s="6" t="s">
        <v>184</v>
      </c>
    </row>
    <row r="45" spans="11:12">
      <c r="K45" s="9" t="s">
        <v>58</v>
      </c>
      <c r="L45" s="9" t="s">
        <v>185</v>
      </c>
    </row>
    <row r="46" spans="11:12">
      <c r="K46" s="4" t="s">
        <v>59</v>
      </c>
      <c r="L46" s="5" t="s">
        <v>186</v>
      </c>
    </row>
    <row r="47" spans="11:12">
      <c r="K47" s="9" t="s">
        <v>60</v>
      </c>
      <c r="L47" s="9" t="s">
        <v>187</v>
      </c>
    </row>
    <row r="48" spans="11:12">
      <c r="K48" s="29" t="s">
        <v>129</v>
      </c>
      <c r="L48" s="4" t="s">
        <v>188</v>
      </c>
    </row>
  </sheetData>
  <sheetProtection selectLockedCells="1"/>
  <mergeCells count="11">
    <mergeCell ref="B14:E14"/>
    <mergeCell ref="B15:E16"/>
    <mergeCell ref="H24:J24"/>
    <mergeCell ref="B18:E18"/>
    <mergeCell ref="C24:E24"/>
    <mergeCell ref="D10:E10"/>
    <mergeCell ref="A1:B1"/>
    <mergeCell ref="D2:F2"/>
    <mergeCell ref="D3:F3"/>
    <mergeCell ref="D8:F8"/>
    <mergeCell ref="D9:F9"/>
  </mergeCells>
  <phoneticPr fontId="2"/>
  <dataValidations count="2">
    <dataValidation type="list" allowBlank="1" showInputMessage="1" showErrorMessage="1" sqref="D8:F8" xr:uid="{00000000-0002-0000-0600-000000000000}">
      <formula1>$L$2:$L$48</formula1>
    </dataValidation>
    <dataValidation type="list" allowBlank="1" showInputMessage="1" showErrorMessage="1" sqref="D9:F9" xr:uid="{00000000-0002-0000-0600-000001000000}">
      <formula1>$K$2:$K$48</formula1>
    </dataValidation>
  </dataValidations>
  <pageMargins left="0.7" right="0.7" top="0.75" bottom="0.75" header="0.3" footer="0.3"/>
  <pageSetup paperSize="9" scale="91"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J14"/>
  <sheetViews>
    <sheetView workbookViewId="0">
      <selection activeCell="K10" sqref="K10"/>
    </sheetView>
  </sheetViews>
  <sheetFormatPr defaultColWidth="9" defaultRowHeight="13.2"/>
  <cols>
    <col min="1" max="1" width="5.6640625" style="58" customWidth="1"/>
    <col min="2" max="7" width="17.77734375" style="58" customWidth="1"/>
    <col min="8" max="8" width="9" style="58"/>
    <col min="9" max="9" width="8.33203125" style="58" customWidth="1"/>
    <col min="10" max="10" width="9" style="58" hidden="1" customWidth="1"/>
    <col min="11" max="16384" width="9" style="58"/>
  </cols>
  <sheetData>
    <row r="1" spans="1:10" s="1" customFormat="1" ht="27.75" customHeight="1">
      <c r="A1" s="660" t="s">
        <v>311</v>
      </c>
      <c r="B1" s="481"/>
      <c r="C1" s="481"/>
      <c r="D1" s="51"/>
      <c r="E1" s="51"/>
      <c r="F1" s="51"/>
      <c r="G1" s="51"/>
    </row>
    <row r="2" spans="1:10" s="1" customFormat="1" ht="27.75" customHeight="1">
      <c r="A2" s="51"/>
      <c r="B2" s="670" t="s">
        <v>257</v>
      </c>
      <c r="C2" s="670"/>
      <c r="D2" s="670"/>
      <c r="E2" s="147" t="s">
        <v>258</v>
      </c>
      <c r="F2" s="51"/>
      <c r="G2" s="51"/>
    </row>
    <row r="3" spans="1:10" ht="27.75" customHeight="1">
      <c r="A3" s="33"/>
      <c r="B3" s="138" t="s">
        <v>259</v>
      </c>
      <c r="C3" s="138"/>
      <c r="D3" s="138"/>
      <c r="E3" s="138"/>
      <c r="F3" s="33"/>
      <c r="G3" s="33"/>
    </row>
    <row r="4" spans="1:10" s="2" customFormat="1" ht="27.75" customHeight="1">
      <c r="A4" s="139"/>
      <c r="B4" s="661" t="s">
        <v>312</v>
      </c>
      <c r="C4" s="662"/>
      <c r="D4" s="662"/>
      <c r="E4" s="663"/>
      <c r="F4" s="53"/>
      <c r="G4" s="139"/>
    </row>
    <row r="5" spans="1:10" s="2" customFormat="1" ht="27.75" customHeight="1">
      <c r="A5" s="139"/>
      <c r="B5" s="664" t="s">
        <v>261</v>
      </c>
      <c r="C5" s="665"/>
      <c r="D5" s="665"/>
      <c r="E5" s="666"/>
      <c r="F5" s="161"/>
      <c r="G5" s="162"/>
    </row>
    <row r="6" spans="1:10" ht="27.75" customHeight="1">
      <c r="A6" s="33"/>
      <c r="B6" s="667" t="s">
        <v>118</v>
      </c>
      <c r="C6" s="668"/>
      <c r="D6" s="669"/>
      <c r="E6" s="163" t="s">
        <v>119</v>
      </c>
      <c r="F6" s="667" t="s">
        <v>121</v>
      </c>
      <c r="G6" s="669"/>
    </row>
    <row r="7" spans="1:10" ht="27.75" customHeight="1">
      <c r="A7" s="33"/>
      <c r="B7" s="671"/>
      <c r="C7" s="672"/>
      <c r="D7" s="673"/>
      <c r="E7" s="140"/>
      <c r="F7" s="674"/>
      <c r="G7" s="675"/>
      <c r="J7" s="55" t="s">
        <v>10</v>
      </c>
    </row>
    <row r="8" spans="1:10" ht="27.75" customHeight="1">
      <c r="A8" s="33"/>
      <c r="B8" s="671"/>
      <c r="C8" s="672"/>
      <c r="D8" s="673"/>
      <c r="E8" s="140"/>
      <c r="F8" s="674"/>
      <c r="G8" s="675"/>
      <c r="J8" s="55" t="s">
        <v>11</v>
      </c>
    </row>
    <row r="9" spans="1:10" ht="27.75" customHeight="1">
      <c r="A9" s="33"/>
      <c r="B9" s="671"/>
      <c r="C9" s="672"/>
      <c r="D9" s="673"/>
      <c r="E9" s="140"/>
      <c r="F9" s="674"/>
      <c r="G9" s="675"/>
      <c r="J9" s="55" t="s">
        <v>12</v>
      </c>
    </row>
    <row r="10" spans="1:10" ht="27.75" customHeight="1">
      <c r="A10" s="33"/>
      <c r="B10" s="671"/>
      <c r="C10" s="672"/>
      <c r="D10" s="673"/>
      <c r="E10" s="140"/>
      <c r="F10" s="674"/>
      <c r="G10" s="675"/>
      <c r="J10" s="3" t="s">
        <v>9</v>
      </c>
    </row>
    <row r="11" spans="1:10" ht="27.75" customHeight="1">
      <c r="A11" s="33"/>
      <c r="B11" s="676" t="s">
        <v>313</v>
      </c>
      <c r="C11" s="676"/>
      <c r="D11" s="676"/>
      <c r="E11" s="676"/>
      <c r="F11" s="676"/>
      <c r="G11" s="676"/>
    </row>
    <row r="12" spans="1:10" ht="24" customHeight="1">
      <c r="A12" s="33"/>
      <c r="B12" s="677"/>
      <c r="C12" s="677"/>
      <c r="D12" s="677"/>
      <c r="E12" s="677"/>
      <c r="F12" s="677"/>
      <c r="G12" s="677"/>
    </row>
    <row r="13" spans="1:10" ht="24" customHeight="1"/>
    <row r="14" spans="1:10" ht="24" customHeight="1"/>
  </sheetData>
  <mergeCells count="15">
    <mergeCell ref="B10:D10"/>
    <mergeCell ref="F10:G10"/>
    <mergeCell ref="B11:G12"/>
    <mergeCell ref="F6:G6"/>
    <mergeCell ref="B7:D7"/>
    <mergeCell ref="F7:G7"/>
    <mergeCell ref="B8:D8"/>
    <mergeCell ref="F8:G8"/>
    <mergeCell ref="B9:D9"/>
    <mergeCell ref="F9:G9"/>
    <mergeCell ref="A1:C1"/>
    <mergeCell ref="B4:E4"/>
    <mergeCell ref="B5:E5"/>
    <mergeCell ref="B6:D6"/>
    <mergeCell ref="B2:D2"/>
  </mergeCells>
  <phoneticPr fontId="2"/>
  <dataValidations count="1">
    <dataValidation type="list" allowBlank="1" showInputMessage="1" showErrorMessage="1" sqref="B2" xr:uid="{00000000-0002-0000-0700-000000000000}">
      <formula1>$J$7:$J$10</formula1>
    </dataValidation>
  </dataValidations>
  <pageMargins left="0.70866141732283472" right="0.70866141732283472" top="0.74803149606299213" bottom="0.74803149606299213" header="0.31496062992125984" footer="0.31496062992125984"/>
  <pageSetup paperSize="9" scale="79" fitToHeight="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O21"/>
  <sheetViews>
    <sheetView view="pageBreakPreview" zoomScaleNormal="100" zoomScaleSheetLayoutView="100" workbookViewId="0">
      <selection activeCell="D7" sqref="D7:E7"/>
    </sheetView>
  </sheetViews>
  <sheetFormatPr defaultColWidth="9" defaultRowHeight="13.2"/>
  <cols>
    <col min="1" max="1" width="9" style="105"/>
    <col min="2" max="2" width="12.77734375" style="105" customWidth="1"/>
    <col min="3" max="3" width="15.21875" style="107" customWidth="1"/>
    <col min="4" max="4" width="11.44140625" style="107" customWidth="1"/>
    <col min="5" max="5" width="7.109375" style="107" customWidth="1"/>
    <col min="6" max="6" width="10.109375" style="107" customWidth="1"/>
    <col min="7" max="7" width="5.6640625" style="107" customWidth="1"/>
    <col min="8" max="8" width="17.44140625" style="107" customWidth="1"/>
    <col min="9" max="13" width="9" style="107"/>
    <col min="14" max="14" width="8.88671875" style="107" customWidth="1"/>
    <col min="15" max="15" width="9" style="107" hidden="1" customWidth="1"/>
    <col min="16" max="16384" width="9" style="107"/>
  </cols>
  <sheetData>
    <row r="1" spans="1:15" ht="40.5" customHeight="1">
      <c r="A1" s="104" t="s">
        <v>314</v>
      </c>
      <c r="C1" s="698" t="s">
        <v>207</v>
      </c>
      <c r="D1" s="698"/>
      <c r="E1" s="698"/>
      <c r="F1" s="698"/>
      <c r="G1" s="106"/>
    </row>
    <row r="3" spans="1:15">
      <c r="A3" s="108" t="s">
        <v>209</v>
      </c>
      <c r="B3" s="109" t="str">
        <f>PHONETIC(B4)</f>
        <v/>
      </c>
      <c r="C3" s="110" t="str">
        <f>PHONETIC(C4)</f>
        <v/>
      </c>
      <c r="D3" s="688" t="s">
        <v>210</v>
      </c>
      <c r="E3" s="688"/>
      <c r="F3" s="688" t="s">
        <v>72</v>
      </c>
      <c r="G3" s="699"/>
      <c r="H3" s="700"/>
    </row>
    <row r="4" spans="1:15" ht="24.75" customHeight="1">
      <c r="A4" s="111" t="s">
        <v>211</v>
      </c>
      <c r="B4" s="112"/>
      <c r="C4" s="113"/>
      <c r="D4" s="688"/>
      <c r="E4" s="688"/>
      <c r="F4" s="688"/>
      <c r="G4" s="701"/>
      <c r="H4" s="702"/>
    </row>
    <row r="5" spans="1:15" ht="19.5" customHeight="1">
      <c r="A5" s="688" t="s">
        <v>212</v>
      </c>
      <c r="B5" s="114" t="s">
        <v>213</v>
      </c>
      <c r="C5" s="105"/>
      <c r="D5" s="115" t="s">
        <v>214</v>
      </c>
      <c r="F5" s="116"/>
      <c r="G5" s="116"/>
      <c r="H5" s="117"/>
      <c r="O5" s="107" t="s">
        <v>215</v>
      </c>
    </row>
    <row r="6" spans="1:15" ht="42" customHeight="1">
      <c r="A6" s="688"/>
      <c r="B6" s="689"/>
      <c r="C6" s="690"/>
      <c r="D6" s="690"/>
      <c r="E6" s="690"/>
      <c r="F6" s="690"/>
      <c r="G6" s="118" t="s">
        <v>216</v>
      </c>
      <c r="H6" s="119"/>
      <c r="O6" s="107" t="s">
        <v>217</v>
      </c>
    </row>
    <row r="7" spans="1:15" ht="37.5" customHeight="1">
      <c r="A7" s="688" t="s">
        <v>218</v>
      </c>
      <c r="B7" s="688"/>
      <c r="C7" s="688"/>
      <c r="D7" s="688" t="s">
        <v>219</v>
      </c>
      <c r="E7" s="688"/>
      <c r="F7" s="688" t="s">
        <v>220</v>
      </c>
      <c r="G7" s="688"/>
      <c r="H7" s="688"/>
    </row>
    <row r="8" spans="1:15" ht="37.5" customHeight="1">
      <c r="A8" s="678" t="s">
        <v>221</v>
      </c>
      <c r="B8" s="678"/>
      <c r="C8" s="691"/>
      <c r="D8" s="120"/>
      <c r="E8" s="110" t="s">
        <v>222</v>
      </c>
      <c r="F8" s="692"/>
      <c r="G8" s="693"/>
      <c r="H8" s="694"/>
    </row>
    <row r="9" spans="1:15" ht="37.5" customHeight="1">
      <c r="A9" s="696"/>
      <c r="B9" s="696"/>
      <c r="C9" s="697"/>
      <c r="D9" s="121"/>
      <c r="E9" s="122" t="s">
        <v>223</v>
      </c>
      <c r="F9" s="689"/>
      <c r="G9" s="690"/>
      <c r="H9" s="695"/>
    </row>
    <row r="10" spans="1:15" ht="37.5" customHeight="1">
      <c r="A10" s="678"/>
      <c r="B10" s="678"/>
      <c r="C10" s="678"/>
      <c r="D10" s="123"/>
      <c r="E10" s="110" t="s">
        <v>222</v>
      </c>
      <c r="F10" s="679"/>
      <c r="G10" s="679"/>
      <c r="H10" s="679"/>
    </row>
    <row r="11" spans="1:15" ht="37.5" customHeight="1">
      <c r="A11" s="680"/>
      <c r="B11" s="680"/>
      <c r="C11" s="680"/>
      <c r="D11" s="121"/>
      <c r="E11" s="122" t="s">
        <v>223</v>
      </c>
      <c r="F11" s="679"/>
      <c r="G11" s="679"/>
      <c r="H11" s="679"/>
    </row>
    <row r="12" spans="1:15" ht="37.5" customHeight="1">
      <c r="A12" s="678"/>
      <c r="B12" s="678"/>
      <c r="C12" s="678"/>
      <c r="D12" s="123"/>
      <c r="E12" s="110" t="s">
        <v>222</v>
      </c>
      <c r="F12" s="679"/>
      <c r="G12" s="679"/>
      <c r="H12" s="679"/>
    </row>
    <row r="13" spans="1:15" ht="37.5" customHeight="1">
      <c r="A13" s="680"/>
      <c r="B13" s="680"/>
      <c r="C13" s="680"/>
      <c r="D13" s="121"/>
      <c r="E13" s="122" t="s">
        <v>223</v>
      </c>
      <c r="F13" s="679"/>
      <c r="G13" s="679"/>
      <c r="H13" s="679"/>
    </row>
    <row r="14" spans="1:15" ht="37.5" customHeight="1">
      <c r="A14" s="687" t="s">
        <v>224</v>
      </c>
      <c r="B14" s="687"/>
      <c r="C14" s="687"/>
      <c r="D14" s="123"/>
      <c r="E14" s="110" t="s">
        <v>222</v>
      </c>
      <c r="F14" s="679"/>
      <c r="G14" s="679"/>
      <c r="H14" s="679"/>
    </row>
    <row r="15" spans="1:15" ht="37.5" customHeight="1">
      <c r="A15" s="680"/>
      <c r="B15" s="680"/>
      <c r="C15" s="680"/>
      <c r="D15" s="121"/>
      <c r="E15" s="122" t="s">
        <v>223</v>
      </c>
      <c r="F15" s="679"/>
      <c r="G15" s="679"/>
      <c r="H15" s="679"/>
    </row>
    <row r="16" spans="1:15" ht="37.5" customHeight="1">
      <c r="A16" s="678"/>
      <c r="B16" s="678"/>
      <c r="C16" s="678"/>
      <c r="D16" s="123"/>
      <c r="E16" s="110" t="s">
        <v>222</v>
      </c>
      <c r="F16" s="679"/>
      <c r="G16" s="679"/>
      <c r="H16" s="679"/>
    </row>
    <row r="17" spans="1:8" ht="37.5" customHeight="1">
      <c r="A17" s="680"/>
      <c r="B17" s="680"/>
      <c r="C17" s="680"/>
      <c r="D17" s="121"/>
      <c r="E17" s="122" t="s">
        <v>223</v>
      </c>
      <c r="F17" s="679"/>
      <c r="G17" s="679"/>
      <c r="H17" s="679"/>
    </row>
    <row r="18" spans="1:8" ht="96" customHeight="1">
      <c r="A18" s="681" t="s">
        <v>225</v>
      </c>
      <c r="B18" s="684"/>
      <c r="C18" s="685"/>
      <c r="D18" s="685"/>
      <c r="E18" s="685"/>
      <c r="F18" s="685"/>
      <c r="G18" s="685"/>
      <c r="H18" s="686"/>
    </row>
    <row r="19" spans="1:8" ht="72" customHeight="1">
      <c r="A19" s="682"/>
      <c r="B19" s="124"/>
      <c r="C19" s="125"/>
      <c r="D19" s="125"/>
      <c r="E19" s="125"/>
      <c r="F19" s="125"/>
      <c r="G19" s="125"/>
      <c r="H19" s="126"/>
    </row>
    <row r="20" spans="1:8" ht="28.5" customHeight="1">
      <c r="A20" s="682"/>
      <c r="B20" s="127"/>
      <c r="H20" s="128"/>
    </row>
    <row r="21" spans="1:8" ht="22.5" customHeight="1">
      <c r="A21" s="683"/>
      <c r="B21" s="129"/>
      <c r="C21" s="130"/>
      <c r="D21" s="130"/>
      <c r="E21" s="130"/>
      <c r="F21" s="130"/>
      <c r="G21" s="130"/>
      <c r="H21" s="122"/>
    </row>
  </sheetData>
  <mergeCells count="27">
    <mergeCell ref="C1:F1"/>
    <mergeCell ref="D3:D4"/>
    <mergeCell ref="E3:E4"/>
    <mergeCell ref="F3:F4"/>
    <mergeCell ref="G3:H4"/>
    <mergeCell ref="A5:A6"/>
    <mergeCell ref="B6:F6"/>
    <mergeCell ref="A10:C10"/>
    <mergeCell ref="F10:H11"/>
    <mergeCell ref="A11:C11"/>
    <mergeCell ref="A7:C7"/>
    <mergeCell ref="D7:E7"/>
    <mergeCell ref="F7:H7"/>
    <mergeCell ref="A8:C8"/>
    <mergeCell ref="F8:H9"/>
    <mergeCell ref="A9:C9"/>
    <mergeCell ref="A12:C12"/>
    <mergeCell ref="F12:H13"/>
    <mergeCell ref="A13:C13"/>
    <mergeCell ref="A18:A21"/>
    <mergeCell ref="B18:H18"/>
    <mergeCell ref="A14:C14"/>
    <mergeCell ref="F14:H15"/>
    <mergeCell ref="A15:C15"/>
    <mergeCell ref="A16:C16"/>
    <mergeCell ref="F16:H17"/>
    <mergeCell ref="A17:C17"/>
  </mergeCells>
  <phoneticPr fontId="2"/>
  <dataValidations count="3">
    <dataValidation type="list" allowBlank="1" showInputMessage="1" showErrorMessage="1" sqref="E3:E4" xr:uid="{00000000-0002-0000-0800-000000000000}">
      <formula1>$O$5:$O$7</formula1>
    </dataValidation>
    <dataValidation imeMode="off" allowBlank="1" showInputMessage="1" showErrorMessage="1" sqref="C5 D8:D17 H6 G3:H4" xr:uid="{00000000-0002-0000-0800-000001000000}"/>
    <dataValidation imeMode="on" allowBlank="1" showInputMessage="1" showErrorMessage="1" sqref="B6:F6 F8:H17 B4:C4 A8:C17" xr:uid="{00000000-0002-0000-0800-000002000000}"/>
  </dataValidations>
  <pageMargins left="0.70866141732283472" right="0.70866141732283472" top="0.74803149606299213" bottom="0.74803149606299213"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19</vt:i4>
      </vt:variant>
    </vt:vector>
  </HeadingPairs>
  <TitlesOfParts>
    <vt:vector size="36" baseType="lpstr">
      <vt:lpstr>第１号様式 </vt:lpstr>
      <vt:lpstr>様式１－１計画書</vt:lpstr>
      <vt:lpstr>様式１－２明細(p1)</vt:lpstr>
      <vt:lpstr>様式１－２明細 (p2)</vt:lpstr>
      <vt:lpstr>様式１－２明細 (p3)</vt:lpstr>
      <vt:lpstr>第１－３明細</vt:lpstr>
      <vt:lpstr>第１号様式-4</vt:lpstr>
      <vt:lpstr>第1号様式-5</vt:lpstr>
      <vt:lpstr>別紙１経歴書</vt:lpstr>
      <vt:lpstr>第２様式号</vt:lpstr>
      <vt:lpstr>第３号様式</vt:lpstr>
      <vt:lpstr>第４号様式</vt:lpstr>
      <vt:lpstr>別紙２誓約書</vt:lpstr>
      <vt:lpstr>第５号様式</vt:lpstr>
      <vt:lpstr>第６号様式請求書</vt:lpstr>
      <vt:lpstr>第７号様式</vt:lpstr>
      <vt:lpstr>第８号様式</vt:lpstr>
      <vt:lpstr>'第１－３明細'!Print_Area</vt:lpstr>
      <vt:lpstr>'第１号様式 '!Print_Area</vt:lpstr>
      <vt:lpstr>'第１号様式-4'!Print_Area</vt:lpstr>
      <vt:lpstr>'第1号様式-5'!Print_Area</vt:lpstr>
      <vt:lpstr>第２様式号!Print_Area</vt:lpstr>
      <vt:lpstr>第３号様式!Print_Area</vt:lpstr>
      <vt:lpstr>第４号様式!Print_Area</vt:lpstr>
      <vt:lpstr>第５号様式!Print_Area</vt:lpstr>
      <vt:lpstr>第６号様式請求書!Print_Area</vt:lpstr>
      <vt:lpstr>第７号様式!Print_Area</vt:lpstr>
      <vt:lpstr>第８号様式!Print_Area</vt:lpstr>
      <vt:lpstr>別紙１経歴書!Print_Area</vt:lpstr>
      <vt:lpstr>別紙２誓約書!Print_Area</vt:lpstr>
      <vt:lpstr>'様式１－１計画書'!Print_Area</vt:lpstr>
      <vt:lpstr>'様式１－２明細 (p2)'!Print_Area</vt:lpstr>
      <vt:lpstr>'様式１－２明細 (p3)'!Print_Area</vt:lpstr>
      <vt:lpstr>'様式１－２明細(p1)'!Print_Area</vt:lpstr>
      <vt:lpstr>'様式１－２明細 (p2)'!Print_Titles</vt:lpstr>
      <vt:lpstr>'様式１－２明細(p1)'!Print_Titles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matsui-t</dc:creator>
  <cp:lastModifiedBy>takijiri-h</cp:lastModifiedBy>
  <cp:lastPrinted>2025-03-18T01:39:32Z</cp:lastPrinted>
  <dcterms:created xsi:type="dcterms:W3CDTF">2011-04-12T06:58:27Z</dcterms:created>
  <dcterms:modified xsi:type="dcterms:W3CDTF">2025-06-17T05:35:16Z</dcterms:modified>
</cp:coreProperties>
</file>